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Q:\01_SG-SST\02_Control de Riesgo\10_Matrices_peligros\2018\GERENCIA DE TECNOLOGIA\"/>
    </mc:Choice>
  </mc:AlternateContent>
  <bookViews>
    <workbookView xWindow="0" yWindow="0" windowWidth="24000" windowHeight="8445"/>
  </bookViews>
  <sheets>
    <sheet name="DIR. INGENIERIA ESPECIALIZADA" sheetId="1" r:id="rId1"/>
    <sheet name="PELIGROS" sheetId="2" r:id="rId2"/>
    <sheet name="FUNCIONES" sheetId="3" r:id="rId3"/>
  </sheets>
  <externalReferences>
    <externalReference r:id="rId4"/>
  </externalReferences>
  <definedNames>
    <definedName name="_xlnm._FilterDatabase" localSheetId="0" hidden="1">'DIR. INGENIERIA ESPECIALIZADA'!$H$10:$I$123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1" i="1" l="1"/>
  <c r="W111" i="1"/>
  <c r="R111" i="1"/>
  <c r="T111" i="1" s="1"/>
  <c r="U111" i="1" s="1"/>
  <c r="Q111" i="1"/>
  <c r="S111" i="1" s="1"/>
  <c r="M111" i="1"/>
  <c r="L111" i="1"/>
  <c r="J111" i="1"/>
  <c r="G111" i="1"/>
  <c r="AB110" i="1"/>
  <c r="W110" i="1"/>
  <c r="S110" i="1"/>
  <c r="Q110" i="1"/>
  <c r="R110" i="1" s="1"/>
  <c r="T110" i="1" s="1"/>
  <c r="U110" i="1" s="1"/>
  <c r="M110" i="1"/>
  <c r="L110" i="1"/>
  <c r="J110" i="1"/>
  <c r="G110" i="1"/>
  <c r="AB109" i="1"/>
  <c r="W109" i="1"/>
  <c r="Q109" i="1"/>
  <c r="S109" i="1" s="1"/>
  <c r="M109" i="1"/>
  <c r="L109" i="1"/>
  <c r="J109" i="1"/>
  <c r="G109" i="1"/>
  <c r="AB108" i="1"/>
  <c r="W108" i="1"/>
  <c r="Q108" i="1"/>
  <c r="S108" i="1" s="1"/>
  <c r="M108" i="1"/>
  <c r="L108" i="1"/>
  <c r="J108" i="1"/>
  <c r="G108" i="1"/>
  <c r="AB107" i="1"/>
  <c r="W107" i="1"/>
  <c r="T107" i="1"/>
  <c r="U107" i="1" s="1"/>
  <c r="S107" i="1"/>
  <c r="R107" i="1"/>
  <c r="Q107" i="1"/>
  <c r="M107" i="1"/>
  <c r="L107" i="1"/>
  <c r="J107" i="1"/>
  <c r="G107" i="1"/>
  <c r="AB106" i="1"/>
  <c r="W106" i="1"/>
  <c r="Q106" i="1"/>
  <c r="S106" i="1" s="1"/>
  <c r="M106" i="1"/>
  <c r="L106" i="1"/>
  <c r="J106" i="1"/>
  <c r="G106" i="1"/>
  <c r="AB105" i="1"/>
  <c r="W105" i="1"/>
  <c r="Q105" i="1"/>
  <c r="S105" i="1" s="1"/>
  <c r="M105" i="1"/>
  <c r="L105" i="1"/>
  <c r="J105" i="1"/>
  <c r="G105" i="1"/>
  <c r="AB104" i="1"/>
  <c r="W104" i="1"/>
  <c r="Q104" i="1"/>
  <c r="S104" i="1" s="1"/>
  <c r="M104" i="1"/>
  <c r="L104" i="1"/>
  <c r="J104" i="1"/>
  <c r="G104" i="1"/>
  <c r="AB103" i="1"/>
  <c r="W103" i="1"/>
  <c r="Q103" i="1"/>
  <c r="S103" i="1" s="1"/>
  <c r="M103" i="1"/>
  <c r="L103" i="1"/>
  <c r="J103" i="1"/>
  <c r="G103" i="1"/>
  <c r="AB102" i="1"/>
  <c r="W102" i="1"/>
  <c r="Q102" i="1"/>
  <c r="S102" i="1" s="1"/>
  <c r="M102" i="1"/>
  <c r="L102" i="1"/>
  <c r="J102" i="1"/>
  <c r="G102" i="1"/>
  <c r="AB101" i="1"/>
  <c r="W101" i="1"/>
  <c r="Q101" i="1"/>
  <c r="S101" i="1" s="1"/>
  <c r="M101" i="1"/>
  <c r="L101" i="1"/>
  <c r="J101" i="1"/>
  <c r="G101" i="1"/>
  <c r="AB100" i="1"/>
  <c r="W100" i="1"/>
  <c r="Q100" i="1"/>
  <c r="S100" i="1" s="1"/>
  <c r="M100" i="1"/>
  <c r="L100" i="1"/>
  <c r="J100" i="1"/>
  <c r="G100" i="1"/>
  <c r="G112" i="1"/>
  <c r="J112" i="1"/>
  <c r="L112" i="1"/>
  <c r="M112" i="1"/>
  <c r="Q112" i="1"/>
  <c r="R112" i="1" s="1"/>
  <c r="T112" i="1" s="1"/>
  <c r="U112" i="1" s="1"/>
  <c r="W112" i="1"/>
  <c r="AB112" i="1"/>
  <c r="G113" i="1"/>
  <c r="J113" i="1"/>
  <c r="L113" i="1"/>
  <c r="M113" i="1"/>
  <c r="Q113" i="1"/>
  <c r="S113" i="1" s="1"/>
  <c r="R113" i="1"/>
  <c r="T113" i="1" s="1"/>
  <c r="U113" i="1" s="1"/>
  <c r="W113" i="1"/>
  <c r="AB113" i="1"/>
  <c r="G114" i="1"/>
  <c r="J114" i="1"/>
  <c r="L114" i="1"/>
  <c r="M114" i="1"/>
  <c r="Q114" i="1"/>
  <c r="R114" i="1"/>
  <c r="T114" i="1" s="1"/>
  <c r="U114" i="1" s="1"/>
  <c r="S114" i="1"/>
  <c r="W114" i="1"/>
  <c r="AB114" i="1"/>
  <c r="G115" i="1"/>
  <c r="J115" i="1"/>
  <c r="L115" i="1"/>
  <c r="M115" i="1"/>
  <c r="Q115" i="1"/>
  <c r="R115" i="1" s="1"/>
  <c r="T115" i="1" s="1"/>
  <c r="U115" i="1" s="1"/>
  <c r="S115" i="1"/>
  <c r="W115" i="1"/>
  <c r="AB115" i="1"/>
  <c r="G116" i="1"/>
  <c r="J116" i="1"/>
  <c r="L116" i="1"/>
  <c r="M116" i="1"/>
  <c r="Q116" i="1"/>
  <c r="R116" i="1" s="1"/>
  <c r="T116" i="1" s="1"/>
  <c r="U116" i="1" s="1"/>
  <c r="W116" i="1"/>
  <c r="AB116" i="1"/>
  <c r="G117" i="1"/>
  <c r="J117" i="1"/>
  <c r="L117" i="1"/>
  <c r="M117" i="1"/>
  <c r="Q117" i="1"/>
  <c r="S117" i="1" s="1"/>
  <c r="R117" i="1"/>
  <c r="T117" i="1" s="1"/>
  <c r="U117" i="1" s="1"/>
  <c r="W117" i="1"/>
  <c r="AB117" i="1"/>
  <c r="G118" i="1"/>
  <c r="J118" i="1"/>
  <c r="L118" i="1"/>
  <c r="M118" i="1"/>
  <c r="Q118" i="1"/>
  <c r="R118" i="1"/>
  <c r="T118" i="1" s="1"/>
  <c r="U118" i="1" s="1"/>
  <c r="S118" i="1"/>
  <c r="W118" i="1"/>
  <c r="AB118" i="1"/>
  <c r="G119" i="1"/>
  <c r="J119" i="1"/>
  <c r="L119" i="1"/>
  <c r="M119" i="1"/>
  <c r="Q119" i="1"/>
  <c r="R119" i="1" s="1"/>
  <c r="T119" i="1" s="1"/>
  <c r="U119" i="1" s="1"/>
  <c r="S119" i="1"/>
  <c r="W119" i="1"/>
  <c r="AB119" i="1"/>
  <c r="G120" i="1"/>
  <c r="J120" i="1"/>
  <c r="L120" i="1"/>
  <c r="M120" i="1"/>
  <c r="Q120" i="1"/>
  <c r="R120" i="1" s="1"/>
  <c r="T120" i="1" s="1"/>
  <c r="U120" i="1" s="1"/>
  <c r="W120" i="1"/>
  <c r="AB120" i="1"/>
  <c r="G121" i="1"/>
  <c r="J121" i="1"/>
  <c r="L121" i="1"/>
  <c r="M121" i="1"/>
  <c r="Q121" i="1"/>
  <c r="S121" i="1" s="1"/>
  <c r="R121" i="1"/>
  <c r="T121" i="1" s="1"/>
  <c r="U121" i="1" s="1"/>
  <c r="W121" i="1"/>
  <c r="AB121" i="1"/>
  <c r="G122" i="1"/>
  <c r="J122" i="1"/>
  <c r="L122" i="1"/>
  <c r="M122" i="1"/>
  <c r="Q122" i="1"/>
  <c r="R122" i="1"/>
  <c r="T122" i="1" s="1"/>
  <c r="U122" i="1" s="1"/>
  <c r="S122" i="1"/>
  <c r="W122" i="1"/>
  <c r="AB122" i="1"/>
  <c r="G123" i="1"/>
  <c r="J123" i="1"/>
  <c r="L123" i="1"/>
  <c r="M123" i="1"/>
  <c r="Q123" i="1"/>
  <c r="R123" i="1" s="1"/>
  <c r="T123" i="1" s="1"/>
  <c r="U123" i="1" s="1"/>
  <c r="S123" i="1"/>
  <c r="W123" i="1"/>
  <c r="AB123" i="1"/>
  <c r="AB86" i="1"/>
  <c r="W86" i="1"/>
  <c r="S86" i="1"/>
  <c r="R86" i="1"/>
  <c r="T86" i="1" s="1"/>
  <c r="U86" i="1" s="1"/>
  <c r="Q86" i="1"/>
  <c r="M86" i="1"/>
  <c r="L86" i="1"/>
  <c r="J86" i="1"/>
  <c r="G86" i="1"/>
  <c r="AB21" i="1"/>
  <c r="W21" i="1"/>
  <c r="L21" i="1"/>
  <c r="M21" i="1"/>
  <c r="J21" i="1"/>
  <c r="G21" i="1"/>
  <c r="S21" i="1"/>
  <c r="Q21" i="1"/>
  <c r="R21" i="1" s="1"/>
  <c r="T21" i="1" s="1"/>
  <c r="U21" i="1" s="1"/>
  <c r="AB99" i="1"/>
  <c r="W99" i="1"/>
  <c r="Q99" i="1"/>
  <c r="S99" i="1" s="1"/>
  <c r="M99" i="1"/>
  <c r="L99" i="1"/>
  <c r="J99" i="1"/>
  <c r="G99" i="1"/>
  <c r="AB98" i="1"/>
  <c r="W98" i="1"/>
  <c r="Q98" i="1"/>
  <c r="R98" i="1" s="1"/>
  <c r="T98" i="1" s="1"/>
  <c r="U98" i="1" s="1"/>
  <c r="M98" i="1"/>
  <c r="L98" i="1"/>
  <c r="J98" i="1"/>
  <c r="G98" i="1"/>
  <c r="AB97" i="1"/>
  <c r="W97" i="1"/>
  <c r="Q97" i="1"/>
  <c r="S97" i="1" s="1"/>
  <c r="M97" i="1"/>
  <c r="L97" i="1"/>
  <c r="J97" i="1"/>
  <c r="G97" i="1"/>
  <c r="AB96" i="1"/>
  <c r="W96" i="1"/>
  <c r="Q96" i="1"/>
  <c r="S96" i="1" s="1"/>
  <c r="M96" i="1"/>
  <c r="L96" i="1"/>
  <c r="J96" i="1"/>
  <c r="G96" i="1"/>
  <c r="AB95" i="1"/>
  <c r="W95" i="1"/>
  <c r="Q95" i="1"/>
  <c r="S95" i="1" s="1"/>
  <c r="M95" i="1"/>
  <c r="L95" i="1"/>
  <c r="J95" i="1"/>
  <c r="G95" i="1"/>
  <c r="AB94" i="1"/>
  <c r="W94" i="1"/>
  <c r="Q94" i="1"/>
  <c r="R94" i="1" s="1"/>
  <c r="T94" i="1" s="1"/>
  <c r="U94" i="1" s="1"/>
  <c r="M94" i="1"/>
  <c r="L94" i="1"/>
  <c r="J94" i="1"/>
  <c r="G94" i="1"/>
  <c r="AB93" i="1"/>
  <c r="W93" i="1"/>
  <c r="R93" i="1"/>
  <c r="T93" i="1" s="1"/>
  <c r="U93" i="1" s="1"/>
  <c r="Q93" i="1"/>
  <c r="S93" i="1" s="1"/>
  <c r="M93" i="1"/>
  <c r="L93" i="1"/>
  <c r="J93" i="1"/>
  <c r="G93" i="1"/>
  <c r="AB92" i="1"/>
  <c r="W92" i="1"/>
  <c r="Q92" i="1"/>
  <c r="S92" i="1" s="1"/>
  <c r="M92" i="1"/>
  <c r="L92" i="1"/>
  <c r="J92" i="1"/>
  <c r="G92" i="1"/>
  <c r="AB91" i="1"/>
  <c r="W91" i="1"/>
  <c r="Q91" i="1"/>
  <c r="S91" i="1" s="1"/>
  <c r="M91" i="1"/>
  <c r="L91" i="1"/>
  <c r="J91" i="1"/>
  <c r="G91" i="1"/>
  <c r="AB90" i="1"/>
  <c r="W90" i="1"/>
  <c r="Q90" i="1"/>
  <c r="R90" i="1" s="1"/>
  <c r="T90" i="1" s="1"/>
  <c r="U90" i="1" s="1"/>
  <c r="M90" i="1"/>
  <c r="L90" i="1"/>
  <c r="J90" i="1"/>
  <c r="G90" i="1"/>
  <c r="AB89" i="1"/>
  <c r="W89" i="1"/>
  <c r="Q89" i="1"/>
  <c r="R89" i="1" s="1"/>
  <c r="T89" i="1" s="1"/>
  <c r="U89" i="1" s="1"/>
  <c r="M89" i="1"/>
  <c r="L89" i="1"/>
  <c r="J89" i="1"/>
  <c r="G89" i="1"/>
  <c r="AB88" i="1"/>
  <c r="W88" i="1"/>
  <c r="Q88" i="1"/>
  <c r="S88" i="1" s="1"/>
  <c r="M88" i="1"/>
  <c r="L88" i="1"/>
  <c r="J88" i="1"/>
  <c r="G88" i="1"/>
  <c r="S89" i="1" l="1"/>
  <c r="S90" i="1"/>
  <c r="R91" i="1"/>
  <c r="T91" i="1" s="1"/>
  <c r="U91" i="1" s="1"/>
  <c r="R102" i="1"/>
  <c r="T102" i="1" s="1"/>
  <c r="U102" i="1" s="1"/>
  <c r="R103" i="1"/>
  <c r="T103" i="1" s="1"/>
  <c r="U103" i="1" s="1"/>
  <c r="R106" i="1"/>
  <c r="T106" i="1" s="1"/>
  <c r="U106" i="1" s="1"/>
  <c r="R101" i="1"/>
  <c r="T101" i="1" s="1"/>
  <c r="U101" i="1" s="1"/>
  <c r="R105" i="1"/>
  <c r="T105" i="1" s="1"/>
  <c r="U105" i="1" s="1"/>
  <c r="R109" i="1"/>
  <c r="T109" i="1" s="1"/>
  <c r="U109" i="1" s="1"/>
  <c r="S120" i="1"/>
  <c r="S116" i="1"/>
  <c r="S112" i="1"/>
  <c r="R100" i="1"/>
  <c r="T100" i="1" s="1"/>
  <c r="U100" i="1" s="1"/>
  <c r="R104" i="1"/>
  <c r="T104" i="1" s="1"/>
  <c r="U104" i="1" s="1"/>
  <c r="R108" i="1"/>
  <c r="T108" i="1" s="1"/>
  <c r="U108" i="1" s="1"/>
  <c r="S94" i="1"/>
  <c r="R95" i="1"/>
  <c r="T95" i="1" s="1"/>
  <c r="U95" i="1" s="1"/>
  <c r="R97" i="1"/>
  <c r="T97" i="1" s="1"/>
  <c r="U97" i="1" s="1"/>
  <c r="S98" i="1"/>
  <c r="R99" i="1"/>
  <c r="T99" i="1" s="1"/>
  <c r="U99" i="1" s="1"/>
  <c r="R92" i="1"/>
  <c r="T92" i="1" s="1"/>
  <c r="U92" i="1" s="1"/>
  <c r="R96" i="1"/>
  <c r="T96" i="1" s="1"/>
  <c r="U96" i="1" s="1"/>
  <c r="R88" i="1"/>
  <c r="T88" i="1" s="1"/>
  <c r="U88" i="1" s="1"/>
  <c r="AB11" i="1"/>
  <c r="AB12" i="1"/>
  <c r="AB13" i="1"/>
  <c r="AB14" i="1"/>
  <c r="AB15" i="1"/>
  <c r="AB16" i="1"/>
  <c r="AB17" i="1"/>
  <c r="AB18" i="1"/>
  <c r="AB19" i="1"/>
  <c r="AB20"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7" i="1"/>
  <c r="W11" i="1"/>
  <c r="W12" i="1"/>
  <c r="W13" i="1"/>
  <c r="W14" i="1"/>
  <c r="W15" i="1"/>
  <c r="W16" i="1"/>
  <c r="W17" i="1"/>
  <c r="W18" i="1"/>
  <c r="W19" i="1"/>
  <c r="W20"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7" i="1"/>
  <c r="Q11" i="1"/>
  <c r="S11" i="1" s="1"/>
  <c r="Q12" i="1"/>
  <c r="R12" i="1" s="1"/>
  <c r="T12" i="1" s="1"/>
  <c r="U12" i="1" s="1"/>
  <c r="Q13" i="1"/>
  <c r="R13" i="1" s="1"/>
  <c r="T13" i="1" s="1"/>
  <c r="U13" i="1" s="1"/>
  <c r="Q14" i="1"/>
  <c r="R14" i="1" s="1"/>
  <c r="T14" i="1" s="1"/>
  <c r="U14" i="1" s="1"/>
  <c r="Q15" i="1"/>
  <c r="S15" i="1" s="1"/>
  <c r="Q16" i="1"/>
  <c r="R16" i="1" s="1"/>
  <c r="T16" i="1" s="1"/>
  <c r="U16" i="1" s="1"/>
  <c r="Q17" i="1"/>
  <c r="R17" i="1" s="1"/>
  <c r="T17" i="1" s="1"/>
  <c r="U17" i="1" s="1"/>
  <c r="Q18" i="1"/>
  <c r="S18" i="1" s="1"/>
  <c r="Q19" i="1"/>
  <c r="S19" i="1" s="1"/>
  <c r="Q20" i="1"/>
  <c r="R20" i="1" s="1"/>
  <c r="T20" i="1" s="1"/>
  <c r="U20" i="1" s="1"/>
  <c r="Q22" i="1"/>
  <c r="R22" i="1" s="1"/>
  <c r="T22" i="1" s="1"/>
  <c r="U22" i="1" s="1"/>
  <c r="Q23" i="1"/>
  <c r="R23" i="1" s="1"/>
  <c r="T23" i="1" s="1"/>
  <c r="U23" i="1" s="1"/>
  <c r="Q24" i="1"/>
  <c r="S24" i="1" s="1"/>
  <c r="Q25" i="1"/>
  <c r="R25" i="1" s="1"/>
  <c r="T25" i="1" s="1"/>
  <c r="U25" i="1" s="1"/>
  <c r="Q26" i="1"/>
  <c r="R26" i="1" s="1"/>
  <c r="T26" i="1" s="1"/>
  <c r="U26" i="1" s="1"/>
  <c r="Q27" i="1"/>
  <c r="S27" i="1" s="1"/>
  <c r="Q28" i="1"/>
  <c r="S28" i="1" s="1"/>
  <c r="Q29" i="1"/>
  <c r="R29" i="1" s="1"/>
  <c r="T29" i="1" s="1"/>
  <c r="U29" i="1" s="1"/>
  <c r="Q30" i="1"/>
  <c r="R30" i="1" s="1"/>
  <c r="T30" i="1" s="1"/>
  <c r="U30" i="1" s="1"/>
  <c r="Q31" i="1"/>
  <c r="R31" i="1" s="1"/>
  <c r="T31" i="1" s="1"/>
  <c r="U31" i="1" s="1"/>
  <c r="Q32" i="1"/>
  <c r="S32" i="1" s="1"/>
  <c r="Q33" i="1"/>
  <c r="R33" i="1" s="1"/>
  <c r="T33" i="1" s="1"/>
  <c r="U33" i="1" s="1"/>
  <c r="Q34" i="1"/>
  <c r="R34" i="1" s="1"/>
  <c r="T34" i="1" s="1"/>
  <c r="U34" i="1" s="1"/>
  <c r="Q35" i="1"/>
  <c r="S35" i="1" s="1"/>
  <c r="Q36" i="1"/>
  <c r="S36" i="1" s="1"/>
  <c r="Q37" i="1"/>
  <c r="R37" i="1" s="1"/>
  <c r="T37" i="1" s="1"/>
  <c r="U37" i="1" s="1"/>
  <c r="Q38" i="1"/>
  <c r="R38" i="1" s="1"/>
  <c r="T38" i="1" s="1"/>
  <c r="U38" i="1" s="1"/>
  <c r="Q39" i="1"/>
  <c r="R39" i="1" s="1"/>
  <c r="T39" i="1" s="1"/>
  <c r="U39" i="1" s="1"/>
  <c r="Q40" i="1"/>
  <c r="S40" i="1" s="1"/>
  <c r="Q41" i="1"/>
  <c r="R41" i="1" s="1"/>
  <c r="T41" i="1" s="1"/>
  <c r="U41" i="1" s="1"/>
  <c r="Q42" i="1"/>
  <c r="R42" i="1" s="1"/>
  <c r="T42" i="1" s="1"/>
  <c r="U42" i="1" s="1"/>
  <c r="Q43" i="1"/>
  <c r="S43" i="1" s="1"/>
  <c r="Q44" i="1"/>
  <c r="S44" i="1" s="1"/>
  <c r="Q45" i="1"/>
  <c r="R45" i="1" s="1"/>
  <c r="T45" i="1" s="1"/>
  <c r="U45" i="1" s="1"/>
  <c r="Q46" i="1"/>
  <c r="R46" i="1" s="1"/>
  <c r="T46" i="1" s="1"/>
  <c r="U46" i="1" s="1"/>
  <c r="Q47" i="1"/>
  <c r="R47" i="1" s="1"/>
  <c r="T47" i="1" s="1"/>
  <c r="U47" i="1" s="1"/>
  <c r="Q48" i="1"/>
  <c r="S48" i="1" s="1"/>
  <c r="Q49" i="1"/>
  <c r="R49" i="1" s="1"/>
  <c r="T49" i="1" s="1"/>
  <c r="U49" i="1" s="1"/>
  <c r="Q50" i="1"/>
  <c r="R50" i="1" s="1"/>
  <c r="T50" i="1" s="1"/>
  <c r="U50" i="1" s="1"/>
  <c r="Q51" i="1"/>
  <c r="S51" i="1" s="1"/>
  <c r="Q52" i="1"/>
  <c r="S52" i="1" s="1"/>
  <c r="Q53" i="1"/>
  <c r="R53" i="1" s="1"/>
  <c r="T53" i="1" s="1"/>
  <c r="U53" i="1" s="1"/>
  <c r="Q54" i="1"/>
  <c r="R54" i="1" s="1"/>
  <c r="T54" i="1" s="1"/>
  <c r="U54" i="1" s="1"/>
  <c r="Q55" i="1"/>
  <c r="R55" i="1" s="1"/>
  <c r="T55" i="1" s="1"/>
  <c r="U55" i="1" s="1"/>
  <c r="Q56" i="1"/>
  <c r="S56" i="1" s="1"/>
  <c r="Q57" i="1"/>
  <c r="R57" i="1" s="1"/>
  <c r="T57" i="1" s="1"/>
  <c r="U57" i="1" s="1"/>
  <c r="Q58" i="1"/>
  <c r="R58" i="1" s="1"/>
  <c r="T58" i="1" s="1"/>
  <c r="U58" i="1" s="1"/>
  <c r="Q59" i="1"/>
  <c r="S59" i="1" s="1"/>
  <c r="Q60" i="1"/>
  <c r="S60" i="1" s="1"/>
  <c r="Q61" i="1"/>
  <c r="R61" i="1" s="1"/>
  <c r="T61" i="1" s="1"/>
  <c r="U61" i="1" s="1"/>
  <c r="Q62" i="1"/>
  <c r="R62" i="1" s="1"/>
  <c r="T62" i="1" s="1"/>
  <c r="U62" i="1" s="1"/>
  <c r="Q63" i="1"/>
  <c r="R63" i="1" s="1"/>
  <c r="T63" i="1" s="1"/>
  <c r="U63" i="1" s="1"/>
  <c r="Q64" i="1"/>
  <c r="S64" i="1" s="1"/>
  <c r="Q65" i="1"/>
  <c r="R65" i="1" s="1"/>
  <c r="T65" i="1" s="1"/>
  <c r="U65" i="1" s="1"/>
  <c r="Q66" i="1"/>
  <c r="R66" i="1" s="1"/>
  <c r="T66" i="1" s="1"/>
  <c r="U66" i="1" s="1"/>
  <c r="Q67" i="1"/>
  <c r="S67" i="1" s="1"/>
  <c r="Q68" i="1"/>
  <c r="S68" i="1" s="1"/>
  <c r="Q69" i="1"/>
  <c r="R69" i="1" s="1"/>
  <c r="T69" i="1" s="1"/>
  <c r="U69" i="1" s="1"/>
  <c r="Q70" i="1"/>
  <c r="R70" i="1" s="1"/>
  <c r="T70" i="1" s="1"/>
  <c r="U70" i="1" s="1"/>
  <c r="Q71" i="1"/>
  <c r="R71" i="1" s="1"/>
  <c r="T71" i="1" s="1"/>
  <c r="U71" i="1" s="1"/>
  <c r="Q72" i="1"/>
  <c r="S72" i="1" s="1"/>
  <c r="Q73" i="1"/>
  <c r="R73" i="1" s="1"/>
  <c r="T73" i="1" s="1"/>
  <c r="U73" i="1" s="1"/>
  <c r="Q74" i="1"/>
  <c r="R74" i="1" s="1"/>
  <c r="T74" i="1" s="1"/>
  <c r="U74" i="1" s="1"/>
  <c r="Q75" i="1"/>
  <c r="S75" i="1" s="1"/>
  <c r="Q76" i="1"/>
  <c r="S76" i="1" s="1"/>
  <c r="Q77" i="1"/>
  <c r="R77" i="1" s="1"/>
  <c r="T77" i="1" s="1"/>
  <c r="U77" i="1" s="1"/>
  <c r="Q78" i="1"/>
  <c r="R78" i="1" s="1"/>
  <c r="T78" i="1" s="1"/>
  <c r="U78" i="1" s="1"/>
  <c r="Q79" i="1"/>
  <c r="R79" i="1" s="1"/>
  <c r="T79" i="1" s="1"/>
  <c r="U79" i="1" s="1"/>
  <c r="Q80" i="1"/>
  <c r="S80" i="1" s="1"/>
  <c r="Q81" i="1"/>
  <c r="R81" i="1" s="1"/>
  <c r="T81" i="1" s="1"/>
  <c r="U81" i="1" s="1"/>
  <c r="Q82" i="1"/>
  <c r="R82" i="1" s="1"/>
  <c r="T82" i="1" s="1"/>
  <c r="U82" i="1" s="1"/>
  <c r="Q83" i="1"/>
  <c r="S83" i="1" s="1"/>
  <c r="Q84" i="1"/>
  <c r="S84" i="1" s="1"/>
  <c r="Q85" i="1"/>
  <c r="R85" i="1" s="1"/>
  <c r="T85" i="1" s="1"/>
  <c r="U85" i="1" s="1"/>
  <c r="Q87" i="1"/>
  <c r="R87" i="1" s="1"/>
  <c r="T87" i="1" s="1"/>
  <c r="U87" i="1" s="1"/>
  <c r="L11" i="1"/>
  <c r="M11" i="1"/>
  <c r="L12" i="1"/>
  <c r="M12" i="1"/>
  <c r="L13" i="1"/>
  <c r="M13" i="1"/>
  <c r="L14" i="1"/>
  <c r="M14" i="1"/>
  <c r="L15" i="1"/>
  <c r="M15" i="1"/>
  <c r="L16" i="1"/>
  <c r="M16" i="1"/>
  <c r="L17" i="1"/>
  <c r="M17" i="1"/>
  <c r="L18" i="1"/>
  <c r="M18" i="1"/>
  <c r="L19" i="1"/>
  <c r="M19" i="1"/>
  <c r="L20" i="1"/>
  <c r="M20"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7" i="1"/>
  <c r="M87" i="1"/>
  <c r="J11" i="1"/>
  <c r="J12" i="1"/>
  <c r="J13" i="1"/>
  <c r="J14" i="1"/>
  <c r="J15" i="1"/>
  <c r="J16" i="1"/>
  <c r="J17" i="1"/>
  <c r="J18" i="1"/>
  <c r="J19" i="1"/>
  <c r="J20"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7" i="1"/>
  <c r="G11" i="1"/>
  <c r="G12" i="1"/>
  <c r="G13" i="1"/>
  <c r="G14" i="1"/>
  <c r="G15" i="1"/>
  <c r="G16" i="1"/>
  <c r="G17" i="1"/>
  <c r="G18" i="1"/>
  <c r="G19" i="1"/>
  <c r="G20"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7" i="1"/>
  <c r="R11" i="1" l="1"/>
  <c r="T11" i="1" s="1"/>
  <c r="U11" i="1" s="1"/>
  <c r="S45" i="1"/>
  <c r="S29" i="1"/>
  <c r="S77" i="1"/>
  <c r="S12" i="1"/>
  <c r="S61" i="1"/>
  <c r="S71" i="1"/>
  <c r="S39" i="1"/>
  <c r="S55" i="1"/>
  <c r="S23" i="1"/>
  <c r="S85" i="1"/>
  <c r="R75" i="1"/>
  <c r="T75" i="1" s="1"/>
  <c r="U75" i="1" s="1"/>
  <c r="S69" i="1"/>
  <c r="R59" i="1"/>
  <c r="T59" i="1" s="1"/>
  <c r="U59" i="1" s="1"/>
  <c r="S53" i="1"/>
  <c r="R43" i="1"/>
  <c r="T43" i="1" s="1"/>
  <c r="U43" i="1" s="1"/>
  <c r="S37" i="1"/>
  <c r="R27" i="1"/>
  <c r="T27" i="1" s="1"/>
  <c r="U27" i="1" s="1"/>
  <c r="S20" i="1"/>
  <c r="S73" i="1"/>
  <c r="S57" i="1"/>
  <c r="S41" i="1"/>
  <c r="S25" i="1"/>
  <c r="R83" i="1"/>
  <c r="T83" i="1" s="1"/>
  <c r="U83" i="1" s="1"/>
  <c r="R67" i="1"/>
  <c r="T67" i="1" s="1"/>
  <c r="U67" i="1" s="1"/>
  <c r="R51" i="1"/>
  <c r="T51" i="1" s="1"/>
  <c r="U51" i="1" s="1"/>
  <c r="R35" i="1"/>
  <c r="T35" i="1" s="1"/>
  <c r="U35" i="1" s="1"/>
  <c r="R18" i="1"/>
  <c r="T18" i="1" s="1"/>
  <c r="U18" i="1" s="1"/>
  <c r="S79" i="1"/>
  <c r="S63" i="1"/>
  <c r="S47" i="1"/>
  <c r="S31" i="1"/>
  <c r="S14" i="1"/>
  <c r="S81" i="1"/>
  <c r="S65" i="1"/>
  <c r="S49" i="1"/>
  <c r="S33" i="1"/>
  <c r="S16" i="1"/>
  <c r="R84" i="1"/>
  <c r="T84" i="1" s="1"/>
  <c r="U84" i="1" s="1"/>
  <c r="R80" i="1"/>
  <c r="T80" i="1" s="1"/>
  <c r="U80" i="1" s="1"/>
  <c r="R76" i="1"/>
  <c r="T76" i="1" s="1"/>
  <c r="U76" i="1" s="1"/>
  <c r="R72" i="1"/>
  <c r="T72" i="1" s="1"/>
  <c r="U72" i="1" s="1"/>
  <c r="R68" i="1"/>
  <c r="T68" i="1" s="1"/>
  <c r="U68" i="1" s="1"/>
  <c r="R64" i="1"/>
  <c r="T64" i="1" s="1"/>
  <c r="U64" i="1" s="1"/>
  <c r="R60" i="1"/>
  <c r="T60" i="1" s="1"/>
  <c r="U60" i="1" s="1"/>
  <c r="R56" i="1"/>
  <c r="T56" i="1" s="1"/>
  <c r="U56" i="1" s="1"/>
  <c r="R52" i="1"/>
  <c r="T52" i="1" s="1"/>
  <c r="U52" i="1" s="1"/>
  <c r="R48" i="1"/>
  <c r="T48" i="1" s="1"/>
  <c r="U48" i="1" s="1"/>
  <c r="R44" i="1"/>
  <c r="T44" i="1" s="1"/>
  <c r="U44" i="1" s="1"/>
  <c r="R40" i="1"/>
  <c r="T40" i="1" s="1"/>
  <c r="U40" i="1" s="1"/>
  <c r="R36" i="1"/>
  <c r="T36" i="1" s="1"/>
  <c r="U36" i="1" s="1"/>
  <c r="R32" i="1"/>
  <c r="T32" i="1" s="1"/>
  <c r="U32" i="1" s="1"/>
  <c r="R28" i="1"/>
  <c r="T28" i="1" s="1"/>
  <c r="U28" i="1" s="1"/>
  <c r="R24" i="1"/>
  <c r="T24" i="1" s="1"/>
  <c r="U24" i="1" s="1"/>
  <c r="R19" i="1"/>
  <c r="T19" i="1" s="1"/>
  <c r="U19" i="1" s="1"/>
  <c r="R15" i="1"/>
  <c r="T15" i="1" s="1"/>
  <c r="U15" i="1" s="1"/>
  <c r="S87" i="1"/>
  <c r="S82" i="1"/>
  <c r="S78" i="1"/>
  <c r="S74" i="1"/>
  <c r="S70" i="1"/>
  <c r="S66" i="1"/>
  <c r="S62" i="1"/>
  <c r="S58" i="1"/>
  <c r="S54" i="1"/>
  <c r="S50" i="1"/>
  <c r="S46" i="1"/>
  <c r="S42" i="1"/>
  <c r="S38" i="1"/>
  <c r="S34" i="1"/>
  <c r="S30" i="1"/>
  <c r="S26" i="1"/>
  <c r="S22" i="1"/>
  <c r="S17" i="1"/>
  <c r="S13" i="1"/>
</calcChain>
</file>

<file path=xl/sharedStrings.xml><?xml version="1.0" encoding="utf-8"?>
<sst xmlns="http://schemas.openxmlformats.org/spreadsheetml/2006/main" count="4292" uniqueCount="1245">
  <si>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</si>
  <si>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</si>
  <si>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</si>
  <si>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</si>
  <si>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</si>
  <si>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</si>
  <si>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</si>
  <si>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</si>
  <si>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</si>
  <si>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</si>
  <si>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</si>
  <si>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</si>
  <si>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</si>
  <si>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</si>
  <si>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</si>
  <si>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</si>
  <si>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</si>
  <si>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</si>
  <si>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</si>
  <si>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</si>
  <si>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</si>
  <si>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</si>
  <si>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</si>
  <si>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</si>
  <si>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</si>
  <si>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</si>
  <si>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</si>
  <si>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</si>
  <si>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</si>
  <si>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</si>
  <si>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</si>
  <si>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</si>
  <si>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</si>
  <si>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</si>
  <si>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</si>
  <si>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</si>
  <si>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</si>
  <si>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</si>
  <si>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</si>
  <si>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</si>
  <si>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</si>
  <si>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</si>
  <si>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</si>
  <si>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</si>
  <si>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</si>
  <si>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</si>
  <si>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</si>
  <si>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</si>
  <si>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</si>
  <si>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</si>
  <si>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</si>
  <si>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</si>
  <si>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</si>
  <si>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</si>
  <si>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</si>
  <si>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</si>
  <si>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</si>
  <si>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</si>
  <si>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</si>
  <si>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</si>
  <si>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</si>
  <si>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</si>
  <si>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</si>
  <si>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</si>
  <si>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</si>
  <si>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</si>
  <si>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</si>
  <si>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</si>
  <si>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</si>
  <si>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</si>
  <si>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</si>
  <si>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</si>
  <si>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</si>
  <si>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</si>
  <si>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</si>
  <si>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</si>
  <si>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</si>
  <si>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</si>
  <si>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</si>
  <si>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</si>
  <si>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</si>
  <si>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</si>
  <si>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</si>
  <si>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</si>
  <si>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</si>
  <si>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</si>
  <si>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</si>
  <si>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</si>
  <si>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</si>
  <si>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</si>
  <si>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</si>
  <si>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</si>
  <si>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</si>
  <si>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</si>
  <si>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</si>
  <si>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</si>
  <si>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</si>
  <si>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</si>
  <si>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</si>
  <si>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</si>
  <si>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</si>
  <si>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</si>
  <si>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</si>
  <si>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</si>
  <si>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</si>
  <si>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</si>
  <si>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</si>
  <si>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</si>
  <si>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</si>
  <si>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</si>
  <si>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</si>
  <si>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</si>
  <si>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</si>
  <si>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</si>
  <si>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</si>
  <si>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</si>
  <si>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</si>
  <si>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</si>
  <si>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</si>
  <si>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</si>
  <si>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</si>
  <si>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</si>
  <si>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</si>
  <si>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</si>
  <si>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</si>
  <si>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</si>
  <si>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</si>
  <si>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</si>
  <si>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</si>
  <si>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</si>
  <si>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</si>
  <si>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</si>
  <si>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</si>
  <si>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</si>
  <si>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</si>
  <si>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</si>
  <si>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</si>
  <si>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</si>
  <si>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</si>
  <si>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</si>
  <si>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</si>
  <si>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</si>
  <si>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</si>
  <si>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</si>
  <si>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</si>
  <si>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</si>
  <si>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</si>
  <si>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</si>
  <si>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</si>
  <si>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</si>
  <si>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</si>
  <si>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</si>
  <si>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</si>
  <si>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</si>
  <si>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</si>
  <si>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</si>
  <si>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</si>
  <si>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</si>
  <si>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</si>
  <si>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</si>
  <si>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</si>
  <si>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</si>
  <si>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</si>
  <si>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</si>
  <si>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</si>
  <si>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</si>
  <si>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</si>
  <si>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</si>
  <si>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</si>
  <si>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</si>
  <si>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</si>
  <si>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</si>
  <si>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</si>
  <si>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</si>
  <si>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</si>
  <si>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</si>
  <si>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</si>
  <si>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</si>
  <si>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</si>
  <si>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</si>
  <si>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</si>
  <si>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</si>
  <si>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</si>
  <si>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</si>
  <si>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</si>
  <si>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</si>
  <si>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</si>
  <si>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</si>
  <si>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</si>
  <si>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</si>
  <si>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</si>
  <si>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</si>
  <si>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</si>
  <si>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</si>
  <si>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</si>
  <si>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</si>
  <si>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</si>
  <si>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</si>
  <si>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</si>
  <si>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</si>
  <si>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</si>
  <si>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</si>
  <si>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</si>
  <si>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</si>
  <si>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</si>
  <si>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</si>
  <si>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</si>
  <si>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</si>
  <si>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</si>
  <si>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</si>
  <si>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</si>
  <si>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</si>
  <si>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</si>
  <si>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</si>
  <si>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</si>
  <si>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</si>
  <si>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</si>
  <si>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</si>
  <si>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</si>
  <si>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</si>
  <si>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</si>
  <si>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</si>
  <si>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</si>
  <si>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</si>
  <si>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</si>
  <si>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</si>
  <si>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</si>
  <si>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</si>
  <si>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</si>
  <si>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</si>
  <si>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</si>
  <si>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</si>
  <si>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</si>
  <si>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</si>
  <si>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</si>
  <si>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</si>
  <si>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</si>
  <si>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</si>
  <si>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</si>
  <si>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</si>
  <si>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</si>
  <si>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</si>
  <si>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</si>
  <si>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</si>
  <si>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</si>
  <si>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</si>
  <si>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</si>
  <si>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</si>
  <si>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</si>
  <si>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</si>
  <si>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</si>
  <si>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</si>
  <si>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</si>
  <si>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</si>
  <si>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</si>
  <si>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</si>
  <si>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</si>
  <si>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</si>
  <si>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</si>
  <si>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</si>
  <si>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</si>
  <si>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</si>
  <si>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</si>
  <si>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</si>
  <si>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</si>
  <si>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</si>
  <si>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</si>
  <si>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</si>
  <si>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</si>
  <si>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</si>
  <si>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</si>
  <si>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</si>
  <si>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</si>
  <si>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</si>
  <si>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</si>
  <si>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</si>
  <si>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</si>
  <si>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</si>
  <si>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</si>
  <si>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</si>
  <si>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</si>
  <si>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</si>
  <si>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</si>
  <si>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</si>
  <si>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</si>
  <si>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</si>
  <si>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</si>
  <si>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</si>
  <si>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</si>
  <si>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</si>
  <si>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</si>
  <si>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</si>
  <si>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</si>
  <si>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</si>
  <si>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</si>
  <si>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</si>
  <si>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</si>
  <si>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</si>
  <si>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</si>
  <si>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</si>
  <si>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</si>
  <si>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</si>
  <si>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</si>
  <si>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</si>
  <si>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</si>
  <si>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</si>
  <si>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</si>
  <si>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</si>
  <si>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</si>
  <si>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</si>
  <si>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</si>
  <si>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</si>
  <si>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</si>
  <si>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</si>
  <si>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</si>
  <si>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</si>
  <si>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</si>
  <si>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</si>
  <si>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</si>
  <si>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</si>
  <si>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</si>
  <si>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</si>
  <si>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</si>
  <si>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</si>
  <si>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</si>
  <si>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</si>
  <si>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</si>
  <si>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</si>
  <si>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</si>
  <si>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</si>
  <si>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</si>
  <si>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</si>
  <si>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</si>
  <si>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</si>
  <si>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</si>
  <si>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</si>
  <si>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</si>
  <si>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</si>
  <si>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</si>
  <si>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</si>
  <si>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</si>
  <si>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</si>
  <si>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</si>
  <si>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</si>
  <si>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</si>
  <si>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</si>
  <si>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</si>
  <si>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</si>
  <si>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</si>
  <si>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</si>
  <si>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</si>
  <si>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</si>
  <si>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</si>
  <si>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</si>
  <si>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</si>
  <si>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</si>
  <si>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</si>
  <si>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</si>
  <si>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</si>
  <si>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</si>
  <si>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</si>
  <si>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</si>
  <si>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</si>
  <si>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</si>
  <si>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</si>
  <si>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</si>
  <si>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</si>
  <si>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</si>
  <si>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</si>
  <si>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</si>
  <si>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</si>
  <si>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</si>
  <si>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</si>
  <si>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</si>
  <si>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</si>
  <si>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</si>
  <si>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</si>
  <si>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</si>
  <si>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</si>
  <si>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</si>
  <si>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</si>
  <si>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</si>
  <si>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</si>
  <si>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</si>
  <si>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</si>
  <si>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</si>
  <si>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</si>
  <si>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</si>
  <si>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</si>
  <si>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</si>
  <si>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</si>
  <si>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</si>
  <si>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</si>
  <si>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</si>
  <si>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</si>
  <si>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</si>
  <si>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</si>
  <si>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</si>
  <si>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</si>
  <si>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</si>
  <si>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</si>
  <si>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</si>
  <si>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</si>
  <si>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</si>
  <si>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</si>
  <si>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</si>
  <si>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</si>
  <si>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</si>
  <si>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</si>
  <si>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</si>
  <si>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</si>
  <si>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</si>
  <si>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</si>
  <si>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</si>
  <si>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</si>
  <si>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</si>
  <si>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</si>
  <si>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</si>
  <si>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</si>
  <si>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</si>
  <si>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</si>
  <si>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</si>
  <si>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</si>
  <si>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</si>
  <si>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</si>
  <si>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</si>
  <si>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</si>
  <si>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</si>
  <si>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</si>
  <si>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</si>
  <si>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</si>
  <si>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</si>
  <si>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</si>
  <si>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</si>
  <si>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</si>
  <si>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</si>
  <si>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</si>
  <si>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</si>
  <si>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</si>
  <si>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</si>
  <si>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</si>
  <si>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</si>
  <si>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</si>
  <si>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</si>
  <si>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</si>
  <si>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</si>
  <si>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</si>
  <si>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</si>
  <si>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</si>
  <si>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</si>
  <si>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</si>
  <si>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</si>
  <si>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</si>
  <si>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</si>
  <si>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</si>
  <si>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</si>
  <si>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</si>
  <si>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</si>
  <si>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</si>
  <si>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</si>
  <si>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</si>
  <si>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</si>
  <si>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</si>
  <si>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</si>
  <si>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</si>
  <si>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</si>
  <si>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</si>
  <si>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</si>
  <si>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</si>
  <si>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</si>
  <si>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</si>
  <si>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</si>
  <si>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</si>
  <si>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</si>
  <si>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</si>
  <si>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</si>
  <si>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</si>
  <si>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</si>
  <si>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</si>
  <si>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</si>
  <si>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</si>
  <si>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</si>
  <si>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</si>
  <si>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</si>
  <si>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</si>
  <si>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</si>
  <si>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</si>
  <si>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</si>
  <si>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</si>
  <si>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</si>
  <si>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</si>
  <si>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</si>
  <si>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</si>
  <si>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</si>
  <si>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</si>
  <si>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</si>
  <si>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</si>
  <si>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</si>
  <si>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</si>
  <si>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</si>
  <si>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</si>
  <si>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</si>
  <si>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</si>
  <si>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</si>
  <si>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</si>
  <si>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</si>
  <si>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</si>
  <si>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</si>
  <si>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</si>
  <si>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</si>
  <si>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</si>
  <si>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</si>
  <si>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</si>
  <si>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</si>
  <si>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</si>
  <si>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</si>
  <si>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</si>
  <si>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</si>
  <si>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</si>
  <si>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</si>
  <si>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</si>
  <si>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</si>
  <si>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</si>
  <si>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</si>
  <si>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</si>
  <si>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</si>
  <si>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</si>
  <si>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</si>
  <si>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</si>
  <si>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</si>
  <si>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</si>
  <si>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</si>
  <si>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</si>
  <si>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</si>
  <si>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</si>
  <si>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</si>
  <si>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</si>
  <si>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</si>
  <si>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</si>
  <si>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</si>
  <si>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</si>
  <si>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</si>
  <si>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</si>
  <si>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</si>
  <si>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</si>
  <si>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</si>
  <si>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</si>
  <si>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</si>
  <si>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</si>
  <si>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</si>
  <si>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</si>
  <si>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</si>
  <si>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</si>
  <si>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</si>
  <si>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</si>
  <si>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</si>
  <si>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</si>
  <si>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</si>
  <si>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</si>
  <si>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</si>
  <si>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</si>
  <si>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</si>
  <si>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</si>
  <si>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</si>
  <si>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</si>
  <si>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</si>
  <si>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</si>
  <si>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</si>
  <si>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</si>
  <si>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</si>
  <si>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</si>
  <si>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</si>
  <si>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</si>
  <si>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</si>
  <si>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</si>
  <si>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</si>
  <si>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</si>
  <si>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</si>
  <si>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</si>
  <si>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</si>
  <si>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</si>
  <si>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</si>
  <si>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</si>
  <si>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</si>
  <si>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</si>
  <si>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</si>
  <si>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</si>
  <si>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</si>
  <si>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</si>
  <si>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</si>
  <si>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</si>
  <si>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</si>
  <si>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</si>
  <si>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</si>
  <si>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</si>
  <si>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</si>
  <si>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</si>
  <si>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</si>
  <si>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</si>
  <si>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</si>
  <si>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</si>
  <si>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</si>
  <si>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</si>
  <si>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</si>
  <si>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</si>
  <si>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</si>
  <si>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</si>
  <si>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</si>
  <si>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</si>
  <si>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</si>
  <si>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</si>
  <si>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</si>
  <si>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</si>
  <si>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</si>
  <si>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</si>
  <si>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</si>
  <si>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</si>
  <si>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</si>
  <si>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</si>
  <si>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</si>
  <si>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</si>
  <si>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</si>
  <si>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</si>
  <si>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</si>
  <si>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</si>
  <si>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</si>
  <si>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</si>
  <si>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</si>
  <si>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</si>
  <si>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</si>
  <si>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</si>
  <si>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</si>
  <si>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</si>
  <si>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</si>
  <si>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</si>
  <si>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</si>
  <si>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</si>
  <si>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</si>
  <si>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</si>
  <si>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</si>
  <si>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</si>
  <si>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</si>
  <si>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</si>
  <si>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</si>
  <si>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</si>
  <si>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</si>
  <si>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</si>
  <si>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</si>
  <si>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</si>
  <si>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</si>
  <si>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</si>
  <si>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</si>
  <si>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</si>
  <si>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</si>
  <si>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</si>
  <si>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</si>
  <si>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</si>
  <si>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</si>
  <si>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</si>
  <si>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</si>
  <si>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</si>
  <si>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</si>
  <si>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</si>
  <si>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</si>
  <si>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</si>
  <si>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</si>
  <si>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</si>
  <si>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</si>
  <si>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</si>
  <si>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</si>
  <si>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</si>
  <si>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</si>
  <si>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</si>
  <si>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</si>
  <si>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</si>
  <si>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</si>
  <si>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</si>
  <si>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</si>
  <si>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</si>
  <si>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</si>
  <si>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</si>
  <si>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</si>
  <si>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</si>
  <si>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</si>
  <si>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</si>
  <si>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</si>
  <si>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</si>
  <si>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</si>
  <si>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</si>
  <si>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</si>
  <si>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</si>
  <si>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</si>
  <si>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</si>
  <si>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</si>
  <si>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</si>
  <si>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</si>
  <si>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</si>
  <si>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</si>
  <si>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</si>
  <si>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</si>
  <si>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</si>
  <si>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</si>
  <si>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</si>
  <si>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</si>
  <si>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</si>
  <si>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</si>
  <si>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</si>
  <si>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</si>
  <si>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</si>
  <si>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</si>
  <si>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</si>
  <si>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</si>
  <si>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</si>
  <si>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</si>
  <si>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</si>
  <si>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</si>
  <si>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</si>
  <si>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</si>
  <si>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</si>
  <si>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</si>
  <si>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</si>
  <si>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</si>
  <si>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</si>
  <si>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</si>
  <si>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</si>
  <si>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</si>
  <si>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</si>
  <si>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</si>
  <si>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</si>
  <si>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</si>
  <si>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</si>
  <si>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</si>
  <si>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</si>
  <si>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</si>
  <si>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</si>
  <si>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</si>
  <si>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</si>
  <si>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</si>
  <si>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</si>
  <si>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</si>
  <si>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</si>
  <si>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</si>
  <si>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</si>
  <si>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</si>
  <si>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</si>
  <si>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</si>
  <si>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</si>
  <si>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</si>
  <si>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</si>
  <si>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</si>
  <si>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</si>
  <si>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</si>
  <si>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</si>
  <si>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</si>
  <si>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</si>
  <si>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</si>
  <si>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</si>
  <si>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</si>
  <si>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</si>
  <si>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</si>
  <si>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</si>
  <si>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</si>
  <si>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</si>
  <si>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</si>
  <si>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</si>
  <si>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</si>
  <si>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</si>
  <si>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</si>
  <si>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</si>
  <si>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</si>
  <si>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</si>
  <si>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</si>
  <si>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</si>
  <si>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</si>
  <si>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</si>
  <si>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</si>
  <si>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</si>
  <si>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</si>
  <si>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</si>
  <si>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</si>
  <si>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</si>
  <si>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</si>
  <si>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</si>
  <si>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</si>
  <si>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</si>
  <si>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</si>
  <si>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</si>
  <si>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</si>
  <si>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</si>
  <si>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</si>
  <si>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</si>
  <si>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</si>
  <si>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</si>
  <si>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</si>
  <si>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</si>
  <si>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</si>
  <si>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</si>
  <si>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</si>
  <si>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</si>
  <si>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</si>
  <si>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</si>
  <si>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</si>
  <si>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</si>
  <si>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</si>
  <si>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</si>
  <si>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</si>
  <si>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</si>
  <si>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</si>
  <si>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</si>
  <si>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</si>
  <si>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</si>
  <si>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</si>
  <si>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</si>
  <si>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</si>
  <si>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</si>
  <si>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</si>
  <si>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</si>
  <si>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</si>
  <si>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</si>
  <si>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</si>
  <si>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</si>
  <si>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</si>
  <si>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</si>
  <si>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</si>
  <si>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</si>
  <si>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</si>
  <si>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</si>
  <si>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</si>
  <si>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</si>
  <si>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</si>
  <si>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</si>
  <si>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</si>
  <si>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</si>
  <si>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</si>
  <si>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</si>
  <si>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</si>
  <si>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</si>
  <si>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</si>
  <si>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</si>
  <si>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</si>
  <si>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</si>
  <si>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</si>
  <si>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</si>
  <si>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</si>
  <si>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</si>
  <si>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</si>
  <si>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</si>
  <si>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</si>
  <si>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</si>
  <si>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</si>
  <si>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</si>
  <si>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</si>
  <si>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</si>
  <si>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</si>
  <si>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</si>
  <si>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</si>
  <si>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</si>
  <si>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</si>
  <si>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</si>
  <si>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</si>
  <si>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</si>
  <si>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</si>
  <si>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</si>
  <si>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</si>
  <si>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</si>
  <si>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</si>
  <si>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</si>
  <si>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</si>
  <si>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</si>
  <si>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</si>
  <si>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</si>
  <si>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</si>
  <si>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</si>
  <si>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</si>
  <si>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</si>
  <si>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</si>
  <si>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</si>
  <si>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</si>
  <si>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</si>
  <si>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</si>
  <si>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</si>
  <si>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</si>
  <si>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</si>
  <si>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</si>
  <si>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</si>
  <si>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</si>
  <si>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</si>
  <si>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</si>
  <si>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</si>
  <si>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</si>
  <si>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</si>
  <si>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</si>
  <si>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</si>
  <si>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</si>
  <si>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</si>
  <si>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</si>
  <si>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</si>
  <si>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</si>
  <si>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</si>
  <si>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</si>
  <si>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</si>
  <si>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</si>
  <si>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</si>
  <si>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</si>
  <si>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</si>
  <si>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</si>
  <si>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</si>
  <si>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</si>
  <si>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</si>
  <si>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</si>
  <si>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</si>
  <si>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</si>
  <si>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</si>
  <si>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</si>
  <si>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</si>
  <si>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</si>
  <si>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</si>
  <si>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</si>
  <si>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</si>
  <si>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</si>
  <si>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</si>
  <si>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</si>
  <si>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</si>
  <si>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</si>
  <si>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</si>
  <si>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</si>
  <si>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</si>
  <si>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</si>
  <si>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</si>
  <si>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</si>
  <si>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</si>
  <si>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</si>
  <si>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</si>
  <si>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</si>
  <si>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</si>
  <si>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</si>
  <si>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</si>
  <si>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</si>
  <si>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</si>
  <si>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</si>
  <si>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</si>
  <si>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</si>
  <si>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</si>
  <si>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</si>
  <si>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</si>
  <si>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</si>
  <si>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</si>
  <si>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</si>
  <si>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</si>
  <si>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</si>
  <si>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</si>
  <si>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</si>
  <si>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</si>
  <si>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</si>
  <si>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</si>
  <si>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</si>
  <si>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</si>
  <si>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</si>
  <si>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</si>
  <si>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</si>
  <si>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</si>
  <si>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</si>
  <si>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</si>
  <si>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</si>
  <si>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</si>
  <si>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</si>
  <si>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</si>
  <si>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</si>
  <si>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</si>
  <si>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</si>
  <si>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</si>
  <si>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</si>
  <si>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</si>
  <si>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</si>
  <si>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</si>
  <si>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</si>
  <si>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</si>
  <si>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</si>
  <si>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</si>
  <si>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</si>
  <si>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</si>
  <si>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</si>
  <si>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</si>
  <si>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</si>
  <si>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</si>
  <si>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</si>
  <si>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</si>
  <si>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</si>
  <si>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</si>
  <si>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</si>
  <si>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</si>
  <si>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</si>
  <si>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</si>
  <si>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</si>
  <si>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</si>
  <si>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</si>
  <si>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</si>
  <si>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</si>
  <si>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</si>
  <si>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</si>
  <si>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</si>
  <si>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</si>
  <si>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</si>
  <si>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</si>
  <si>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</si>
  <si>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</si>
  <si>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</si>
  <si>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</si>
  <si>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</si>
  <si>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</si>
  <si>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</si>
  <si>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</si>
  <si>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</si>
  <si>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</si>
  <si>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</si>
  <si>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</si>
  <si>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</si>
  <si>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</si>
  <si>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</si>
  <si>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</si>
  <si>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</si>
  <si>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</si>
  <si>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</si>
  <si>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</si>
  <si>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</si>
  <si>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</si>
  <si>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</si>
  <si>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</si>
  <si>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</si>
  <si>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</si>
  <si>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</si>
  <si>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</si>
  <si>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</si>
  <si>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</si>
  <si>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</si>
  <si>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</si>
  <si>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</si>
  <si>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</si>
  <si>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</si>
  <si>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</si>
  <si>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</si>
  <si>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</si>
  <si>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</si>
  <si>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</si>
  <si>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</si>
  <si>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</si>
  <si>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</si>
  <si>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</si>
  <si>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</si>
  <si>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</si>
  <si>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</si>
  <si>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</si>
  <si>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</si>
  <si>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</si>
  <si>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</si>
  <si>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</si>
  <si>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</si>
  <si>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</si>
  <si>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</si>
  <si>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</si>
  <si>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</si>
  <si>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</si>
  <si>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</si>
  <si>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</si>
  <si>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</si>
  <si>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</si>
  <si>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</si>
  <si>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</si>
  <si>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</si>
  <si>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</si>
  <si>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</si>
  <si>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</si>
  <si>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</si>
  <si>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</si>
  <si>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</si>
  <si>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</si>
  <si>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</si>
  <si>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</si>
  <si>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</si>
  <si>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</si>
  <si>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</si>
  <si>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</si>
  <si>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</si>
  <si>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</si>
  <si>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</si>
  <si>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</si>
  <si>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</si>
  <si>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</si>
  <si>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</si>
  <si>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</si>
  <si>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</si>
  <si>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</si>
  <si>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</si>
  <si>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</si>
  <si>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</si>
  <si>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</si>
  <si>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</si>
  <si>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</si>
  <si>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</si>
  <si>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</si>
  <si>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</si>
  <si>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</si>
  <si>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</si>
  <si>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</si>
  <si>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</si>
  <si>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</si>
  <si>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</si>
  <si>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</si>
  <si>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</si>
  <si>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</si>
  <si>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</si>
  <si>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</si>
  <si>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</si>
  <si>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</si>
  <si>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</si>
  <si>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</si>
  <si>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</si>
  <si>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</si>
  <si>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</si>
  <si>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</si>
  <si>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</si>
  <si>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</si>
  <si>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</si>
  <si>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</si>
  <si>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</si>
  <si>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</si>
  <si>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</si>
  <si>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</si>
  <si>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</si>
  <si>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</si>
  <si>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</si>
  <si>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</si>
  <si>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</si>
  <si>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</si>
  <si>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</si>
  <si>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</si>
  <si>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</si>
  <si>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</si>
  <si>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</si>
  <si>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</si>
  <si>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</si>
  <si>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</si>
  <si>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</si>
  <si>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</si>
  <si>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</si>
  <si>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</si>
  <si>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</si>
  <si>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</si>
  <si>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</si>
  <si>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</si>
  <si>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</si>
  <si>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</si>
  <si>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</si>
  <si>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</si>
  <si>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</si>
  <si>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</si>
  <si>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</si>
  <si>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</si>
  <si>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</si>
  <si>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</si>
  <si>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</si>
  <si>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</si>
  <si>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</si>
  <si>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</si>
  <si>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</si>
  <si>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</si>
  <si>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</si>
  <si>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</si>
  <si>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</si>
  <si>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</si>
  <si>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</si>
  <si>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</si>
  <si>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</si>
  <si>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</si>
  <si>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</si>
  <si>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</si>
  <si>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</si>
  <si>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</si>
  <si>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</si>
  <si>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</si>
  <si>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</si>
  <si>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</si>
  <si>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</si>
  <si>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</si>
  <si>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</si>
  <si>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</si>
  <si>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</si>
  <si>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</si>
  <si>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</si>
  <si>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</si>
  <si>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</si>
  <si>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GERENCIA DE TECNOLOGÍA</t>
  </si>
  <si>
    <t>NOMBRE CENTRO DE TRABAJO Y/O PROCESO: DIRECCIÓN INGENIERIA ESPECIALIZADA</t>
  </si>
  <si>
    <t>DIRECCIÓN INGENIERIA ESPECIALIZADA</t>
  </si>
  <si>
    <t>EDIFICIO CENTRAL DE OPERACIONES - ECO</t>
  </si>
  <si>
    <t>Dirigir y coordinar la identificación de las necesidades de servicios de hidrología, hidráulica, hidrogeología, geotecnia estructuras, geología aguas y normalización técnica para implementar el catalogo de servicios e incentivar el continuo mejoramiento en la prestación de los servicios a cargo de las áreas de la empresa.</t>
  </si>
  <si>
    <t>SI</t>
  </si>
  <si>
    <t>No observado</t>
  </si>
  <si>
    <t>Continuar asistiendo a las jornadas de vacunación programadas por la empresa.</t>
  </si>
  <si>
    <t>Elementos de protección personal de acuerdo al manual de E.P.P. de la empresa.</t>
  </si>
  <si>
    <t>Es necesario solicitar jornadas de limpieza constante con el fin de minimizar la exposición a este peligro producto del ingreso por las ventanas contiguas al patio del almacén.</t>
  </si>
  <si>
    <t>Continuar con el desarrollo del programa de riesgo psicosocial con el fin de retroalimentar acerca del y manejo de estrés, así como factores internos y externos que desarrollen a mayor nivel este riesgo.</t>
  </si>
  <si>
    <t>Puestos de trabajo adecuado ergonómicamente</t>
  </si>
  <si>
    <t>Realizar el cambio del material con el cual se encuentra recubierto el piso debido a que ya se encuentra en malas condiciones en diferentes puntos del área.</t>
  </si>
  <si>
    <t>Adecuación de señalización de emergencia tanto para la evacuación como para los equipos de extinción de incendios.</t>
  </si>
  <si>
    <t>Continuar con las socializaciones al personal con respecto a los procedimientos a seguir en caso de emergencia.</t>
  </si>
  <si>
    <t>Determinar la factibilidad técnica de los proyectos de hidráulica liderados por el área mediante la evaluación, coordinación y asistencia de los proyectos que le sean asignados, para la eficiente operación y adecuada rehabilitación de los sistemas de distribución y evacuación que opera la Empresa.</t>
  </si>
  <si>
    <t xml:space="preserve"> Participar activamente en el proceso de planeación estratégica y formulación de planes. Formular y hacer seguimiento a los planes de expansión de servicios especializados. Participar en la definición, negociación y firma de acuerdos de gerencia y evaluar el cumplimiento por parte de las direcciones de las metas establecidas. Asegurar la calidad de los procesos, bienes y mercancías, con base en los procedimientos establecidos. Efectuar diagnósticos sobre la gestión de las áreas, para presentar al gerente los informes y propuestas tendientes a mejorar el desempeño general de la gerencia en concordancia con las estrategias corporativas. Verificar requerimientos de compras, obras y servicios, y revisar la documentación requerida durante el proceso precontractual por parte de las áreas. Efectuar seguimiento y control al plan de acción e indicadores de la gerencia. Consolidar la información relacionada con las necesidades de las diferentes áreas. Controlar la gestión de la información relacionada con los proyectos del área en cuanto a notificaciones, liquidaciones, transferencia de costos, avisos de servicios, novedades, solicitudes de pedido, entre otros. Verificar los proyectos planteados en el sistema de información empresarial por los líderes de proyectos de la dependencia.  Consolidar la información relacionada con la ejecución financiera de los contratos. </t>
  </si>
  <si>
    <t>Giro de los vehículos para que el humo sea expulsado mas retirado de las oficinas.</t>
  </si>
  <si>
    <t>Realizar campañas de concientización y cultura donde se garantice que todos los vehículos que se parqueen en esa área lo hagan de forma tal que expulsen el humo lejos de las oficinas.</t>
  </si>
  <si>
    <t>Efectuar las asesorías y consultorías de los proyectos y estudios realizados por la dependencia para fortalecer y mejorar continuamente los servicios prestados a las diferentes áreas de la empresa.</t>
  </si>
  <si>
    <t xml:space="preserve">Identificar las necesidades que en materia, de los servicios prestados por el área. Evaluar la información presentada por los urbanizadores y consultores, de competencia con las actividades del área. Consolidar la información necesaria para la elaboración de documentos que requiera presentar a otras dependencias de la empresa , organismos o instituciones de control. Realizar diseños, emitir conceptos técnicos llevar a cabo asesorías y elaborar los informes respectivos de los estudios asignados . Formular conceptos técnicos mediante la implementación de modelos matemáticos. </t>
  </si>
  <si>
    <t>Dar soporte en la elaboración de registros e informes y en la ejecución de actividades del área.</t>
  </si>
  <si>
    <t>Desarrollar actividades administrativas y operativas, complementarias de las tareas propias de los niveles superiores.</t>
  </si>
  <si>
    <t>Se requiere adecuar un espacio para el almacenamiento adecuado de material documental que se maneje de forma inmediata en la oficina.</t>
  </si>
  <si>
    <t>Conocer los diferentes canales de comunicación para reportar eventos originados por riesgo público si es posible antes de la ocurrencia y en el caso de materialización el durante y después del evento.</t>
  </si>
  <si>
    <t>Practica de pausas activas de manera frecuente para activación de sistema musculo esquelético</t>
  </si>
  <si>
    <t>Hacer revisión periódica de la fecha de vencimiento de la licencia interna de conducción para cumplir con los requerimientos internos estipulados por la compañía.</t>
  </si>
  <si>
    <t>Supervisar la correcta y oportuna ejecución de los trabajos de mantenimiento preventivo, predictivo y correctivo del equipo especializado, con el fin de garantizar el corrector funcionamiento de estos activos.</t>
  </si>
  <si>
    <t>Supervisar la ejecución de los programas de mantenimiento, capacitación, procedimientos, manuales e instructivos. Garantizar Ia adecuada conservación, organización, uso y actualización permanente de Ia información técnica de los equipos a sistemas a cargo, tales como planos, manuales, catálogos, hojas de vida y similares. Verificar la calidad de mantenimiento, lubricación efectuada dentro del mantenimiento al equipo especializado. Supervisar el cumplimiento de los requerimientos a las empresas prestadoras de servicios. Supervisar el cumplimiento y la calidad de las reparaciones que efectúen los talleres contratistas. Registrar en las Ordenes de trabajo las labores de mantenimiento preventivo y/o correctivo  que sean necesarias.</t>
  </si>
  <si>
    <t>Efectuar la  adecuada inspección de los materiales y elementos evaluados como nuevas tecnologías para verificar que se ajustan a las normas técnicas y requisitos mínimos de calidad exigidos por Ia Empresa, así coma gestionar el mantenimiento y actualización del SISTEC.</t>
  </si>
  <si>
    <t>Efectuar inspecciones de materiales. Efectuar el análisis a los resultados de las muestras a productos enviados al laboratorio de materiales o medidores, para determinar la calidad de los mismos. Garantizar el mantenimiento y actualización de la base de datos de las normas y especificaciones técnicas. Efectuar el análisis a los materiales a elementos para verificar que estos cumplan con las especificaciones requeridas. Elaborar y  mantener organizada la documentación relacionada con las actividades efectuadas en el área. Elaborar las estadísticas de avance de actividades de los estudios y proyectos del área. Recolectar Ia información de estudios y conceptos técnicos solicitados por las áreas. Actualizar los archivos de documentos técnicos y suministrarlos al superior inmediato y demás personas interesadas y autorizadas.</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</si>
  <si>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Iluvias, ríos, canos y quebradas. Informar al topógrafo sobre las actividades desarrolladas.</t>
  </si>
  <si>
    <t>Apoyar a las áreas en el mejoramiento de los procesos relacionados con la prestación de servicios a su cargo. Coordinar la formulación de los programas de ejecución de servicios con base en los requerimientos de las áreas y clientes receptores. Coordinar la programación de las ordenes de servicio a prestar, notificación, cierre y liquidación de las mismas. Coordinar la prestación de los servicios de investigación y desarrollo de los nuevos productos y servicios aplicables al diseño, construcción y operación de los sistemas de acueducto y alcantarillado. Formular y diseñar los proyectos de inversión requeridos. Establecer los requerimientos de las necesidades, análisis de mercados en compras y contratación. Coordinar los servicios de consultoría que incluyen estudios, conceptos y asesorías e información que requieran las áreas y/o receptores del servicio de manera adecuada. Soportar las labores técnicas, administrativas y operativas para garantizar el desarrollo normal de la prestación de los servicios del área.</t>
  </si>
  <si>
    <t>NS-040</t>
  </si>
  <si>
    <t>Se agrega columna en la cual se estipula la clasificación del peligro.</t>
  </si>
  <si>
    <t>Biológico</t>
  </si>
  <si>
    <t>Químico</t>
  </si>
  <si>
    <t>Psicosocial</t>
  </si>
  <si>
    <t>Biomecánico</t>
  </si>
  <si>
    <t>Condiciones de Seguridad</t>
  </si>
  <si>
    <t>Fenómenos Naturales</t>
  </si>
  <si>
    <t>Establecer el programa de prevención y protección contra caídas de alturas de la EAAB-ESP</t>
  </si>
  <si>
    <t>REALIZAR CAPACITACIÓN CURSO ADMINISTRATIVO PARA TRABAJO EN ALTURAS (10 HORAS) 
PRESENCIAL O VIRTUAL</t>
  </si>
  <si>
    <t>REALIZAR CAPACITACIÓN CURSO AVANZADO (40 HORAS) PRESENCIAL</t>
  </si>
  <si>
    <t>PERSONAL PARA TRABAJO EN ALTURAS</t>
  </si>
  <si>
    <t>Se añade peligro Trabajo en Alturas para los cargos Director Técnico 08 y Auxiliar en Topografía 42 por requerimientos normativos.</t>
  </si>
  <si>
    <t>Orden de prestación de servicios</t>
  </si>
  <si>
    <t>Realizar labores dirigidas al apoyo de la Dirección Ingeniería Especializada.</t>
  </si>
  <si>
    <t>Apoyar en las labores y demás estrategias tendientes a mejorar los diferentes procesos de la Dirección  Ingeniería Especializada.</t>
  </si>
  <si>
    <t>PLANTA DE PERSONAL OPS</t>
  </si>
  <si>
    <t>Verificando la planta de personal de OPS se agrego el cargo de Orden de prestación de servicios y se añadieron los peligros relacionados al desarrollo de sus funciones.</t>
  </si>
  <si>
    <t>PLANTA DE PERSONAL ACTUALIZADA</t>
  </si>
  <si>
    <t>Verificando la planta de personal se realizó el cambio de 3 funcionarios a 1 que hay actualmente para el cargo de Aprendiz Pasante 70.</t>
  </si>
  <si>
    <t>ELABORACIÓN                                            ACTUALIZACIÓN                                               FECHA: 21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</si>
</sst>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20" xfId="9" applyFont="1" applyFill="1" applyBorder="1" applyAlignment="1">
      <alignment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0" borderId="19" xfId="0" applyFont="1" applyBorder="1" applyAlignment="1" applyProtection="1">
      <alignment horizontal="center" vertical="center" wrapText="1" shrinkToFit="1"/>
    </xf>
    <xf numFmtId="0" fontId="1" fillId="0" borderId="10" xfId="0" applyFont="1" applyBorder="1" applyAlignment="1" applyProtection="1">
      <alignment horizontal="center" vertical="center" wrapText="1" shrinkToFit="1"/>
    </xf>
    <xf numFmtId="0" fontId="1" fillId="4" borderId="11"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27" xfId="0" applyFont="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xf>
    <xf numFmtId="0" fontId="3" fillId="8" borderId="11" xfId="0" applyFont="1" applyFill="1" applyBorder="1" applyAlignment="1">
      <alignment horizontal="center" vertical="center" wrapText="1"/>
    </xf>
    <xf numFmtId="0" fontId="1" fillId="8" borderId="11"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27" xfId="0" applyFont="1" applyFill="1" applyBorder="1" applyAlignment="1" applyProtection="1">
      <alignment horizontal="center" vertical="center" wrapText="1" shrinkToFit="1"/>
    </xf>
    <xf numFmtId="0" fontId="1" fillId="8" borderId="11" xfId="0" applyFont="1" applyFill="1" applyBorder="1" applyAlignment="1" applyProtection="1">
      <alignment horizontal="center" vertical="center" wrapText="1" shrinkToFit="1"/>
    </xf>
    <xf numFmtId="0" fontId="3" fillId="4" borderId="38" xfId="0" applyFont="1" applyFill="1" applyBorder="1" applyAlignment="1">
      <alignment horizontal="center" vertical="center" wrapText="1"/>
    </xf>
    <xf numFmtId="0" fontId="1" fillId="4" borderId="38" xfId="0" applyFont="1" applyFill="1" applyBorder="1" applyAlignment="1">
      <alignment horizontal="center" vertical="center"/>
    </xf>
    <xf numFmtId="0" fontId="1" fillId="4" borderId="38" xfId="0" applyFont="1" applyFill="1" applyBorder="1" applyAlignment="1">
      <alignment horizontal="center" vertical="center" wrapText="1"/>
    </xf>
    <xf numFmtId="0" fontId="1" fillId="8" borderId="38"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 fillId="8" borderId="38" xfId="0" applyFont="1" applyFill="1" applyBorder="1" applyAlignment="1">
      <alignment horizontal="center" vertical="center"/>
    </xf>
    <xf numFmtId="0" fontId="1" fillId="8" borderId="38" xfId="0" applyFont="1" applyFill="1" applyBorder="1" applyAlignment="1" applyProtection="1">
      <alignment horizontal="center" vertical="center" wrapText="1" shrinkToFit="1"/>
    </xf>
    <xf numFmtId="0" fontId="1" fillId="4" borderId="27" xfId="0" applyFont="1" applyFill="1" applyBorder="1" applyAlignment="1" applyProtection="1">
      <alignment horizontal="center" vertical="center" wrapText="1" shrinkToFit="1"/>
    </xf>
    <xf numFmtId="0" fontId="1" fillId="4" borderId="38"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 fillId="8" borderId="39" xfId="0" applyFont="1" applyFill="1" applyBorder="1" applyAlignment="1" applyProtection="1">
      <alignment horizontal="center" vertical="center" wrapText="1" shrinkToFit="1"/>
    </xf>
    <xf numFmtId="0" fontId="1" fillId="8" borderId="15"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8" borderId="12"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28"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4" borderId="26"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2" borderId="35"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9" fillId="3" borderId="9"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9" fillId="3" borderId="14" xfId="0" applyFont="1" applyFill="1" applyBorder="1" applyAlignment="1">
      <alignment horizontal="center" vertical="center" textRotation="90"/>
    </xf>
    <xf numFmtId="0" fontId="9" fillId="4" borderId="9" xfId="0" applyFont="1" applyFill="1" applyBorder="1" applyAlignment="1">
      <alignment horizontal="center" vertical="center" wrapText="1"/>
    </xf>
    <xf numFmtId="0" fontId="2" fillId="0" borderId="5"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9" fillId="0" borderId="1"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1" fillId="0" borderId="15"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1694958</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florezg\Desktop\Anne\EAAB\Actualizaci&#243;n%20Documental\Actualizaci&#243;n%20MIP\MIP%202018\2nda%20Entrega\Entregadas\MIP%20DIRECCI&#211;N%20RED%20MATRI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ÓN RED MATRIZ"/>
      <sheetName val="PELIGROS"/>
      <sheetName val="FUN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showGridLines="0" tabSelected="1" zoomScale="75" zoomScaleNormal="75"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09" t="s">
        <v>1244</v>
      </c>
      <c r="D2" s="110"/>
      <c r="E2" s="110"/>
      <c r="F2" s="110"/>
      <c r="G2" s="111"/>
      <c r="K2" s="9"/>
      <c r="L2" s="9"/>
      <c r="M2" s="9"/>
      <c r="V2" s="9"/>
      <c r="AB2" s="10"/>
      <c r="AC2" s="6"/>
      <c r="AD2" s="6"/>
    </row>
    <row r="3" spans="1:30" s="8" customFormat="1" ht="15" customHeight="1">
      <c r="A3" s="5"/>
      <c r="B3" s="6"/>
      <c r="C3" s="103" t="s">
        <v>1191</v>
      </c>
      <c r="D3" s="104"/>
      <c r="E3" s="104"/>
      <c r="F3" s="104"/>
      <c r="G3" s="105"/>
      <c r="K3" s="9"/>
      <c r="L3" s="9"/>
      <c r="M3" s="9"/>
      <c r="V3" s="9"/>
      <c r="AB3" s="10"/>
      <c r="AC3" s="6"/>
      <c r="AD3" s="6"/>
    </row>
    <row r="4" spans="1:30" s="8" customFormat="1" ht="15" customHeight="1" thickBot="1">
      <c r="A4" s="5"/>
      <c r="B4" s="6"/>
      <c r="C4" s="106" t="s">
        <v>1192</v>
      </c>
      <c r="D4" s="107"/>
      <c r="E4" s="107"/>
      <c r="F4" s="107"/>
      <c r="G4" s="108"/>
      <c r="K4" s="9"/>
      <c r="L4" s="9"/>
      <c r="M4" s="9"/>
      <c r="V4" s="9"/>
      <c r="AB4" s="10"/>
      <c r="AC4" s="6"/>
      <c r="AD4" s="6"/>
    </row>
    <row r="5" spans="1:30" s="8" customFormat="1" ht="11.25" customHeight="1">
      <c r="A5" s="5"/>
      <c r="B5" s="6"/>
      <c r="C5" s="11" t="s">
        <v>1077</v>
      </c>
      <c r="E5" s="83"/>
      <c r="F5" s="83"/>
      <c r="G5" s="83"/>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17" t="s">
        <v>10</v>
      </c>
      <c r="B8" s="120" t="s">
        <v>11</v>
      </c>
      <c r="C8" s="84" t="s">
        <v>1190</v>
      </c>
      <c r="D8" s="84"/>
      <c r="E8" s="84"/>
      <c r="F8" s="84"/>
      <c r="G8" s="87" t="s">
        <v>0</v>
      </c>
      <c r="H8" s="88"/>
      <c r="I8" s="89"/>
      <c r="J8" s="85" t="s">
        <v>1</v>
      </c>
      <c r="K8" s="82" t="s">
        <v>2</v>
      </c>
      <c r="L8" s="82"/>
      <c r="M8" s="82"/>
      <c r="N8" s="82" t="s">
        <v>3</v>
      </c>
      <c r="O8" s="82"/>
      <c r="P8" s="82"/>
      <c r="Q8" s="82"/>
      <c r="R8" s="82"/>
      <c r="S8" s="82"/>
      <c r="T8" s="82"/>
      <c r="U8" s="82" t="s">
        <v>4</v>
      </c>
      <c r="V8" s="82" t="s">
        <v>5</v>
      </c>
      <c r="W8" s="86"/>
      <c r="X8" s="81" t="s">
        <v>6</v>
      </c>
      <c r="Y8" s="81"/>
      <c r="Z8" s="81"/>
      <c r="AA8" s="81"/>
      <c r="AB8" s="81"/>
      <c r="AC8" s="81"/>
      <c r="AD8" s="81"/>
    </row>
    <row r="9" spans="1:30" ht="15.75" customHeight="1" thickBot="1">
      <c r="A9" s="118"/>
      <c r="B9" s="121"/>
      <c r="C9" s="84"/>
      <c r="D9" s="84"/>
      <c r="E9" s="84"/>
      <c r="F9" s="84"/>
      <c r="G9" s="90"/>
      <c r="H9" s="91"/>
      <c r="I9" s="92"/>
      <c r="J9" s="85"/>
      <c r="K9" s="82"/>
      <c r="L9" s="82"/>
      <c r="M9" s="82"/>
      <c r="N9" s="82"/>
      <c r="O9" s="82"/>
      <c r="P9" s="82"/>
      <c r="Q9" s="82"/>
      <c r="R9" s="82"/>
      <c r="S9" s="82"/>
      <c r="T9" s="82"/>
      <c r="U9" s="86"/>
      <c r="V9" s="86"/>
      <c r="W9" s="86"/>
      <c r="X9" s="81"/>
      <c r="Y9" s="81"/>
      <c r="Z9" s="81"/>
      <c r="AA9" s="81"/>
      <c r="AB9" s="81"/>
      <c r="AC9" s="81"/>
      <c r="AD9" s="81"/>
    </row>
    <row r="10" spans="1:30" ht="39" thickBot="1">
      <c r="A10" s="119"/>
      <c r="B10" s="122"/>
      <c r="C10" s="14" t="s">
        <v>12</v>
      </c>
      <c r="D10" s="14" t="s">
        <v>13</v>
      </c>
      <c r="E10" s="14" t="s">
        <v>1034</v>
      </c>
      <c r="F10" s="14" t="s">
        <v>14</v>
      </c>
      <c r="G10" s="14" t="s">
        <v>15</v>
      </c>
      <c r="H10" s="93" t="s">
        <v>16</v>
      </c>
      <c r="I10" s="94"/>
      <c r="J10" s="85"/>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1189</v>
      </c>
      <c r="AC10" s="14" t="s">
        <v>26</v>
      </c>
      <c r="AD10" s="26" t="s">
        <v>581</v>
      </c>
    </row>
    <row r="11" spans="1:30" ht="50.1" customHeight="1">
      <c r="A11" s="99" t="s">
        <v>1193</v>
      </c>
      <c r="B11" s="99" t="s">
        <v>1194</v>
      </c>
      <c r="C11" s="80" t="s">
        <v>1195</v>
      </c>
      <c r="D11" s="80" t="s">
        <v>1223</v>
      </c>
      <c r="E11" s="102" t="s">
        <v>1042</v>
      </c>
      <c r="F11" s="102" t="s">
        <v>1196</v>
      </c>
      <c r="G11" s="28" t="str">
        <f>VLOOKUP(H11,PELIGROS!A$1:G$445,2,0)</f>
        <v>Virus</v>
      </c>
      <c r="H11" s="28" t="s">
        <v>108</v>
      </c>
      <c r="I11" s="28" t="s">
        <v>1226</v>
      </c>
      <c r="J11" s="28" t="str">
        <f>VLOOKUP(H11,PELIGROS!A$2:G$445,3,0)</f>
        <v>Infecciones Virales</v>
      </c>
      <c r="K11" s="29" t="s">
        <v>1197</v>
      </c>
      <c r="L11" s="28" t="str">
        <f>VLOOKUP(H11,PELIGROS!A$2:G$445,4,0)</f>
        <v>N/A</v>
      </c>
      <c r="M11" s="28" t="str">
        <f>VLOOKUP(H11,PELIGROS!A$2:G$445,5,0)</f>
        <v>Vacunación</v>
      </c>
      <c r="N11" s="29">
        <v>2</v>
      </c>
      <c r="O11" s="32">
        <v>2</v>
      </c>
      <c r="P11" s="32">
        <v>10</v>
      </c>
      <c r="Q11" s="32">
        <f t="shared" ref="Q11:Q75" si="0">N11*O11</f>
        <v>4</v>
      </c>
      <c r="R11" s="32">
        <f t="shared" ref="R11:R75" si="1">P11*Q11</f>
        <v>40</v>
      </c>
      <c r="S11" s="28" t="str">
        <f t="shared" ref="S11:S75" si="2">IF(Q11=40,"MA-40",IF(Q11=30,"MA-30",IF(Q11=20,"A-20",IF(Q11=10,"A-10",IF(Q11=24,"MA-24",IF(Q11=18,"A-18",IF(Q11=12,"A-12",IF(Q11=6,"M-6",IF(Q11=8,"M-8",IF(Q11=6,"M-6",IF(Q11=4,"B-4",IF(Q11=2,"B-2",))))))))))))</f>
        <v>B-4</v>
      </c>
      <c r="T11" s="33" t="str">
        <f t="shared" ref="T11:T75" si="3">IF(R11&lt;=20,"IV",IF(R11&lt;=120,"III",IF(R11&lt;=500,"II",IF(R11&lt;=4000,"I"))))</f>
        <v>III</v>
      </c>
      <c r="U11" s="34" t="str">
        <f t="shared" ref="U11:U75" si="4">IF(T11=0,"",IF(T11="IV","Aceptable",IF(T11="III","Mejorable",IF(T11="II","No Aceptable o Aceptable Con Control Especifico",IF(T11="I","No Aceptable","")))))</f>
        <v>Mejorable</v>
      </c>
      <c r="V11" s="80">
        <v>1</v>
      </c>
      <c r="W11" s="28" t="str">
        <f>VLOOKUP(H11,PELIGROS!A$2:G$445,6,0)</f>
        <v xml:space="preserve">Enfermedades Infectocontagiosas
</v>
      </c>
      <c r="X11" s="29" t="s">
        <v>29</v>
      </c>
      <c r="Y11" s="29" t="s">
        <v>29</v>
      </c>
      <c r="Z11" s="29" t="s">
        <v>29</v>
      </c>
      <c r="AA11" s="28" t="s">
        <v>29</v>
      </c>
      <c r="AB11" s="28" t="str">
        <f>VLOOKUP(H11,PELIGROS!A$2:G$445,7,0)</f>
        <v>Autocuidado</v>
      </c>
      <c r="AC11" s="29" t="s">
        <v>1198</v>
      </c>
      <c r="AD11" s="80" t="s">
        <v>1199</v>
      </c>
    </row>
    <row r="12" spans="1:30" ht="50.1" customHeight="1">
      <c r="A12" s="100"/>
      <c r="B12" s="100"/>
      <c r="C12" s="67"/>
      <c r="D12" s="67"/>
      <c r="E12" s="74"/>
      <c r="F12" s="74"/>
      <c r="G12" s="54" t="str">
        <f>VLOOKUP(H12,PELIGROS!A$1:G$445,2,0)</f>
        <v>MATERIAL PARTICULADO</v>
      </c>
      <c r="H12" s="54" t="s">
        <v>251</v>
      </c>
      <c r="I12" s="54" t="s">
        <v>1227</v>
      </c>
      <c r="J12" s="54" t="str">
        <f>VLOOKUP(H12,PELIGROS!A$2:G$445,3,0)</f>
        <v>NEUMOCONIOSIS, BRONQUITIS, ASMA, SILICOSIS</v>
      </c>
      <c r="K12" s="31" t="s">
        <v>1197</v>
      </c>
      <c r="L12" s="54" t="str">
        <f>VLOOKUP(H12,PELIGROS!A$2:G$445,4,0)</f>
        <v>Inspecciones planeadas e inspecciones no planeadas, procedimientos de programas de seguridad y salud en el trabajo</v>
      </c>
      <c r="M12" s="54" t="str">
        <f>VLOOKUP(H12,PELIGROS!A$2:G$445,5,0)</f>
        <v>EPP MASCARILLAS Y FILTROS</v>
      </c>
      <c r="N12" s="31">
        <v>2</v>
      </c>
      <c r="O12" s="35">
        <v>3</v>
      </c>
      <c r="P12" s="35">
        <v>10</v>
      </c>
      <c r="Q12" s="36">
        <f t="shared" si="0"/>
        <v>6</v>
      </c>
      <c r="R12" s="36">
        <f t="shared" si="1"/>
        <v>60</v>
      </c>
      <c r="S12" s="30" t="str">
        <f t="shared" si="2"/>
        <v>M-6</v>
      </c>
      <c r="T12" s="37" t="str">
        <f t="shared" si="3"/>
        <v>III</v>
      </c>
      <c r="U12" s="38" t="str">
        <f t="shared" si="4"/>
        <v>Mejorable</v>
      </c>
      <c r="V12" s="67"/>
      <c r="W12" s="54" t="str">
        <f>VLOOKUP(H12,PELIGROS!A$2:G$445,6,0)</f>
        <v>NEUMOCONIOSIS</v>
      </c>
      <c r="X12" s="31" t="s">
        <v>29</v>
      </c>
      <c r="Y12" s="31" t="s">
        <v>29</v>
      </c>
      <c r="Z12" s="31" t="s">
        <v>29</v>
      </c>
      <c r="AA12" s="30" t="s">
        <v>29</v>
      </c>
      <c r="AB12" s="54" t="str">
        <f>VLOOKUP(H12,PELIGROS!A$2:G$445,7,0)</f>
        <v>USO Y MANEJO DE LOS EPP</v>
      </c>
      <c r="AC12" s="31" t="s">
        <v>1200</v>
      </c>
      <c r="AD12" s="67"/>
    </row>
    <row r="13" spans="1:30" ht="50.1" customHeight="1">
      <c r="A13" s="100"/>
      <c r="B13" s="100"/>
      <c r="C13" s="67"/>
      <c r="D13" s="67"/>
      <c r="E13" s="74"/>
      <c r="F13" s="74"/>
      <c r="G13" s="54" t="str">
        <f>VLOOKUP(H13,PELIGROS!A$1:G$445,2,0)</f>
        <v>CONCENTRACIÓN EN ACTIVIDADES DE ALTO DESEMPEÑO MENTAL</v>
      </c>
      <c r="H13" s="54" t="s">
        <v>65</v>
      </c>
      <c r="I13" s="54" t="s">
        <v>1228</v>
      </c>
      <c r="J13" s="54" t="str">
        <f>VLOOKUP(H13,PELIGROS!A$2:G$445,3,0)</f>
        <v>ESTRÉS, CEFALEA, IRRITABILIDAD</v>
      </c>
      <c r="K13" s="31" t="s">
        <v>1197</v>
      </c>
      <c r="L13" s="54" t="str">
        <f>VLOOKUP(H13,PELIGROS!A$2:G$445,4,0)</f>
        <v>N/A</v>
      </c>
      <c r="M13" s="54" t="str">
        <f>VLOOKUP(H13,PELIGROS!A$2:G$445,5,0)</f>
        <v>PVE PSICOSOCIAL</v>
      </c>
      <c r="N13" s="31">
        <v>2</v>
      </c>
      <c r="O13" s="35">
        <v>3</v>
      </c>
      <c r="P13" s="35">
        <v>10</v>
      </c>
      <c r="Q13" s="36">
        <f t="shared" si="0"/>
        <v>6</v>
      </c>
      <c r="R13" s="36">
        <f t="shared" si="1"/>
        <v>60</v>
      </c>
      <c r="S13" s="30" t="str">
        <f t="shared" si="2"/>
        <v>M-6</v>
      </c>
      <c r="T13" s="37" t="str">
        <f t="shared" si="3"/>
        <v>III</v>
      </c>
      <c r="U13" s="38" t="str">
        <f t="shared" si="4"/>
        <v>Mejorable</v>
      </c>
      <c r="V13" s="67"/>
      <c r="W13" s="54" t="str">
        <f>VLOOKUP(H13,PELIGROS!A$2:G$445,6,0)</f>
        <v>ESTRÉS</v>
      </c>
      <c r="X13" s="31" t="s">
        <v>29</v>
      </c>
      <c r="Y13" s="31" t="s">
        <v>29</v>
      </c>
      <c r="Z13" s="31" t="s">
        <v>29</v>
      </c>
      <c r="AA13" s="30" t="s">
        <v>29</v>
      </c>
      <c r="AB13" s="54" t="str">
        <f>VLOOKUP(H13,PELIGROS!A$2:G$445,7,0)</f>
        <v>N/A</v>
      </c>
      <c r="AC13" s="31" t="s">
        <v>1201</v>
      </c>
      <c r="AD13" s="67"/>
    </row>
    <row r="14" spans="1:30" ht="50.1" customHeight="1">
      <c r="A14" s="100"/>
      <c r="B14" s="100"/>
      <c r="C14" s="67"/>
      <c r="D14" s="67"/>
      <c r="E14" s="74"/>
      <c r="F14" s="74"/>
      <c r="G14" s="54" t="str">
        <f>VLOOKUP(H14,PELIGROS!A$1:G$445,2,0)</f>
        <v>NATURALEZA DE LA TAREA</v>
      </c>
      <c r="H14" s="54" t="s">
        <v>69</v>
      </c>
      <c r="I14" s="54" t="s">
        <v>1228</v>
      </c>
      <c r="J14" s="54" t="str">
        <f>VLOOKUP(H14,PELIGROS!A$2:G$445,3,0)</f>
        <v>ESTRÉS,  TRANSTORNOS DEL SUEÑO</v>
      </c>
      <c r="K14" s="31" t="s">
        <v>1197</v>
      </c>
      <c r="L14" s="54" t="str">
        <f>VLOOKUP(H14,PELIGROS!A$2:G$445,4,0)</f>
        <v>N/A</v>
      </c>
      <c r="M14" s="54" t="str">
        <f>VLOOKUP(H14,PELIGROS!A$2:G$445,5,0)</f>
        <v>PVE PSICOSOCIAL</v>
      </c>
      <c r="N14" s="31">
        <v>2</v>
      </c>
      <c r="O14" s="35">
        <v>2</v>
      </c>
      <c r="P14" s="35">
        <v>10</v>
      </c>
      <c r="Q14" s="36">
        <f t="shared" si="0"/>
        <v>4</v>
      </c>
      <c r="R14" s="36">
        <f t="shared" si="1"/>
        <v>40</v>
      </c>
      <c r="S14" s="30" t="str">
        <f t="shared" si="2"/>
        <v>B-4</v>
      </c>
      <c r="T14" s="37" t="str">
        <f t="shared" si="3"/>
        <v>III</v>
      </c>
      <c r="U14" s="38" t="str">
        <f t="shared" si="4"/>
        <v>Mejorable</v>
      </c>
      <c r="V14" s="67"/>
      <c r="W14" s="54" t="str">
        <f>VLOOKUP(H14,PELIGROS!A$2:G$445,6,0)</f>
        <v>ESTRÉS</v>
      </c>
      <c r="X14" s="31" t="s">
        <v>29</v>
      </c>
      <c r="Y14" s="31" t="s">
        <v>29</v>
      </c>
      <c r="Z14" s="31" t="s">
        <v>29</v>
      </c>
      <c r="AA14" s="30" t="s">
        <v>29</v>
      </c>
      <c r="AB14" s="54" t="str">
        <f>VLOOKUP(H14,PELIGROS!A$2:G$445,7,0)</f>
        <v>N/A</v>
      </c>
      <c r="AC14" s="31" t="s">
        <v>1201</v>
      </c>
      <c r="AD14" s="67"/>
    </row>
    <row r="15" spans="1:30" ht="50.1" customHeight="1">
      <c r="A15" s="100"/>
      <c r="B15" s="100"/>
      <c r="C15" s="67"/>
      <c r="D15" s="67"/>
      <c r="E15" s="74"/>
      <c r="F15" s="74"/>
      <c r="G15" s="54" t="str">
        <f>VLOOKUP(H15,PELIGROS!A$1:G$445,2,0)</f>
        <v>Forzadas, Prolongadas</v>
      </c>
      <c r="H15" s="54" t="s">
        <v>37</v>
      </c>
      <c r="I15" s="54" t="s">
        <v>1229</v>
      </c>
      <c r="J15" s="54" t="str">
        <f>VLOOKUP(H15,PELIGROS!A$2:G$445,3,0)</f>
        <v xml:space="preserve">Lesiones osteomusculares, lesiones osteoarticulares
</v>
      </c>
      <c r="K15" s="31" t="s">
        <v>1202</v>
      </c>
      <c r="L15" s="54" t="str">
        <f>VLOOKUP(H15,PELIGROS!A$2:G$445,4,0)</f>
        <v>Inspecciones planeadas e inspecciones no planeadas, procedimientos de programas de seguridad y salud en el trabajo</v>
      </c>
      <c r="M15" s="54" t="str">
        <f>VLOOKUP(H15,PELIGROS!A$2:G$445,5,0)</f>
        <v>PVE Biomecánico, programa pausas activas, exámenes periódicos, recomendaciones, control de posturas</v>
      </c>
      <c r="N15" s="31">
        <v>2</v>
      </c>
      <c r="O15" s="35">
        <v>3</v>
      </c>
      <c r="P15" s="35">
        <v>10</v>
      </c>
      <c r="Q15" s="36">
        <f t="shared" si="0"/>
        <v>6</v>
      </c>
      <c r="R15" s="36">
        <f t="shared" si="1"/>
        <v>60</v>
      </c>
      <c r="S15" s="30" t="str">
        <f t="shared" si="2"/>
        <v>M-6</v>
      </c>
      <c r="T15" s="37" t="str">
        <f t="shared" si="3"/>
        <v>III</v>
      </c>
      <c r="U15" s="38" t="str">
        <f t="shared" si="4"/>
        <v>Mejorable</v>
      </c>
      <c r="V15" s="67"/>
      <c r="W15" s="54" t="str">
        <f>VLOOKUP(H15,PELIGROS!A$2:G$445,6,0)</f>
        <v>Enfermedades Osteomusculares</v>
      </c>
      <c r="X15" s="31" t="s">
        <v>29</v>
      </c>
      <c r="Y15" s="31" t="s">
        <v>29</v>
      </c>
      <c r="Z15" s="31" t="s">
        <v>29</v>
      </c>
      <c r="AA15" s="30" t="s">
        <v>29</v>
      </c>
      <c r="AB15" s="54" t="str">
        <f>VLOOKUP(H15,PELIGROS!A$2:G$445,7,0)</f>
        <v>Prevención en lesiones osteomusculares, líderes de pausas activas</v>
      </c>
      <c r="AC15" s="31" t="s">
        <v>1216</v>
      </c>
      <c r="AD15" s="67"/>
    </row>
    <row r="16" spans="1:30" ht="50.1" customHeight="1">
      <c r="A16" s="100"/>
      <c r="B16" s="100"/>
      <c r="C16" s="67"/>
      <c r="D16" s="67"/>
      <c r="E16" s="74"/>
      <c r="F16" s="74"/>
      <c r="G16" s="54" t="str">
        <f>VLOOKUP(H16,PELIGROS!A$1:G$445,2,0)</f>
        <v>Higiene Muscular</v>
      </c>
      <c r="H16" s="54" t="s">
        <v>464</v>
      </c>
      <c r="I16" s="54" t="s">
        <v>1229</v>
      </c>
      <c r="J16" s="54" t="str">
        <f>VLOOKUP(H16,PELIGROS!A$2:G$445,3,0)</f>
        <v>Lesiones Musculoesqueléticas</v>
      </c>
      <c r="K16" s="31" t="s">
        <v>1202</v>
      </c>
      <c r="L16" s="54" t="str">
        <f>VLOOKUP(H16,PELIGROS!A$2:G$445,4,0)</f>
        <v>N/A</v>
      </c>
      <c r="M16" s="54" t="str">
        <f>VLOOKUP(H16,PELIGROS!A$2:G$445,5,0)</f>
        <v>N/A</v>
      </c>
      <c r="N16" s="31">
        <v>2</v>
      </c>
      <c r="O16" s="35">
        <v>3</v>
      </c>
      <c r="P16" s="35">
        <v>10</v>
      </c>
      <c r="Q16" s="36">
        <f t="shared" si="0"/>
        <v>6</v>
      </c>
      <c r="R16" s="36">
        <f t="shared" si="1"/>
        <v>60</v>
      </c>
      <c r="S16" s="30" t="str">
        <f t="shared" si="2"/>
        <v>M-6</v>
      </c>
      <c r="T16" s="37" t="str">
        <f t="shared" si="3"/>
        <v>III</v>
      </c>
      <c r="U16" s="38" t="str">
        <f t="shared" si="4"/>
        <v>Mejorable</v>
      </c>
      <c r="V16" s="67"/>
      <c r="W16" s="54" t="str">
        <f>VLOOKUP(H16,PELIGROS!A$2:G$445,6,0)</f>
        <v xml:space="preserve">Enfermedades Osteomusculares
</v>
      </c>
      <c r="X16" s="31" t="s">
        <v>29</v>
      </c>
      <c r="Y16" s="31" t="s">
        <v>29</v>
      </c>
      <c r="Z16" s="31" t="s">
        <v>29</v>
      </c>
      <c r="AA16" s="30" t="s">
        <v>29</v>
      </c>
      <c r="AB16" s="54" t="str">
        <f>VLOOKUP(H16,PELIGROS!A$2:G$445,7,0)</f>
        <v>Prevención en lesiones osteomusculares, líderes de pausas activas</v>
      </c>
      <c r="AC16" s="31" t="s">
        <v>1216</v>
      </c>
      <c r="AD16" s="67"/>
    </row>
    <row r="17" spans="1:30" ht="50.1" customHeight="1">
      <c r="A17" s="100"/>
      <c r="B17" s="100"/>
      <c r="C17" s="67"/>
      <c r="D17" s="67"/>
      <c r="E17" s="74"/>
      <c r="F17" s="74"/>
      <c r="G17" s="54" t="str">
        <f>VLOOKUP(H17,PELIGROS!A$1:G$445,2,0)</f>
        <v>Atropellamiento, Envestir</v>
      </c>
      <c r="H17" s="54" t="s">
        <v>1071</v>
      </c>
      <c r="I17" s="54" t="s">
        <v>1230</v>
      </c>
      <c r="J17" s="54" t="str">
        <f>VLOOKUP(H17,PELIGROS!A$2:G$445,3,0)</f>
        <v>Lesiones, pérdidas materiales, muerte</v>
      </c>
      <c r="K17" s="31" t="s">
        <v>1197</v>
      </c>
      <c r="L17" s="54" t="str">
        <f>VLOOKUP(H17,PELIGROS!A$2:G$445,4,0)</f>
        <v>Inspecciones planeadas e inspecciones no planeadas, procedimientos de programas de seguridad y salud en el trabajo</v>
      </c>
      <c r="M17" s="54" t="str">
        <f>VLOOKUP(H17,PELIGROS!A$2:G$445,5,0)</f>
        <v>Programa de seguridad vial, señalización</v>
      </c>
      <c r="N17" s="31">
        <v>2</v>
      </c>
      <c r="O17" s="35">
        <v>1</v>
      </c>
      <c r="P17" s="35">
        <v>60</v>
      </c>
      <c r="Q17" s="36">
        <f t="shared" si="0"/>
        <v>2</v>
      </c>
      <c r="R17" s="36">
        <f t="shared" si="1"/>
        <v>120</v>
      </c>
      <c r="S17" s="30" t="str">
        <f t="shared" si="2"/>
        <v>B-2</v>
      </c>
      <c r="T17" s="37" t="str">
        <f t="shared" si="3"/>
        <v>III</v>
      </c>
      <c r="U17" s="38" t="str">
        <f t="shared" si="4"/>
        <v>Mejorable</v>
      </c>
      <c r="V17" s="67"/>
      <c r="W17" s="54" t="str">
        <f>VLOOKUP(H17,PELIGROS!A$2:G$445,6,0)</f>
        <v>Muerte</v>
      </c>
      <c r="X17" s="31" t="s">
        <v>29</v>
      </c>
      <c r="Y17" s="31" t="s">
        <v>29</v>
      </c>
      <c r="Z17" s="31" t="s">
        <v>29</v>
      </c>
      <c r="AA17" s="30" t="s">
        <v>29</v>
      </c>
      <c r="AB17" s="54" t="str">
        <f>VLOOKUP(H17,PELIGROS!A$2:G$445,7,0)</f>
        <v>Seguridad vial y manejo defensivo, aseguramiento de áreas de trabajo</v>
      </c>
      <c r="AC17" s="31" t="s">
        <v>29</v>
      </c>
      <c r="AD17" s="67"/>
    </row>
    <row r="18" spans="1:30" ht="50.1" customHeight="1">
      <c r="A18" s="100"/>
      <c r="B18" s="100"/>
      <c r="C18" s="67"/>
      <c r="D18" s="67"/>
      <c r="E18" s="74"/>
      <c r="F18" s="74"/>
      <c r="G18" s="54" t="str">
        <f>VLOOKUP(H18,PELIGROS!A$1:G$445,2,0)</f>
        <v>Superficies de trabajo irregulares o deslizantes</v>
      </c>
      <c r="H18" s="54" t="s">
        <v>571</v>
      </c>
      <c r="I18" s="54" t="s">
        <v>1230</v>
      </c>
      <c r="J18" s="54" t="str">
        <f>VLOOKUP(H18,PELIGROS!A$2:G$445,3,0)</f>
        <v>Caídas del mismo nivel, fracturas, golpe con objetos, caídas de objetos, obstrucción de rutas de evacuación</v>
      </c>
      <c r="K18" s="31" t="s">
        <v>1197</v>
      </c>
      <c r="L18" s="54" t="str">
        <f>VLOOKUP(H18,PELIGROS!A$2:G$445,4,0)</f>
        <v>N/A</v>
      </c>
      <c r="M18" s="54" t="str">
        <f>VLOOKUP(H18,PELIGROS!A$2:G$445,5,0)</f>
        <v>N/A</v>
      </c>
      <c r="N18" s="31">
        <v>2</v>
      </c>
      <c r="O18" s="35">
        <v>4</v>
      </c>
      <c r="P18" s="35">
        <v>25</v>
      </c>
      <c r="Q18" s="36">
        <f t="shared" si="0"/>
        <v>8</v>
      </c>
      <c r="R18" s="36">
        <f t="shared" si="1"/>
        <v>200</v>
      </c>
      <c r="S18" s="30" t="str">
        <f t="shared" si="2"/>
        <v>M-8</v>
      </c>
      <c r="T18" s="37" t="str">
        <f t="shared" si="3"/>
        <v>II</v>
      </c>
      <c r="U18" s="38" t="str">
        <f t="shared" si="4"/>
        <v>No Aceptable o Aceptable Con Control Especifico</v>
      </c>
      <c r="V18" s="67"/>
      <c r="W18" s="54" t="str">
        <f>VLOOKUP(H18,PELIGROS!A$2:G$445,6,0)</f>
        <v>Caídas de distinto nivel</v>
      </c>
      <c r="X18" s="31" t="s">
        <v>29</v>
      </c>
      <c r="Y18" s="31" t="s">
        <v>29</v>
      </c>
      <c r="Z18" s="31" t="s">
        <v>29</v>
      </c>
      <c r="AA18" s="30" t="s">
        <v>1203</v>
      </c>
      <c r="AB18" s="54" t="str">
        <f>VLOOKUP(H18,PELIGROS!A$2:G$445,7,0)</f>
        <v>Pautas Básicas en orden y aseo en el lugar de trabajo, actos y condiciones inseguras</v>
      </c>
      <c r="AC18" s="31" t="s">
        <v>29</v>
      </c>
      <c r="AD18" s="67"/>
    </row>
    <row r="19" spans="1:30" ht="50.1" customHeight="1">
      <c r="A19" s="100"/>
      <c r="B19" s="100"/>
      <c r="C19" s="67"/>
      <c r="D19" s="67"/>
      <c r="E19" s="74"/>
      <c r="F19" s="74"/>
      <c r="G19" s="54" t="str">
        <f>VLOOKUP(H19,PELIGROS!A$1:G$445,2,0)</f>
        <v>Sistemas y medidas de almacenamiento</v>
      </c>
      <c r="H19" s="54" t="s">
        <v>575</v>
      </c>
      <c r="I19" s="54" t="s">
        <v>1230</v>
      </c>
      <c r="J19" s="54" t="str">
        <f>VLOOKUP(H19,PELIGROS!A$2:G$445,3,0)</f>
        <v>Caídas del mismo y distinto nivel , fracturas, golpe con objetos, caídas de objetos, obstrucción de rutas de evacuación</v>
      </c>
      <c r="K19" s="31" t="s">
        <v>1197</v>
      </c>
      <c r="L19" s="54" t="str">
        <f>VLOOKUP(H19,PELIGROS!A$2:G$445,4,0)</f>
        <v>N/A</v>
      </c>
      <c r="M19" s="54" t="str">
        <f>VLOOKUP(H19,PELIGROS!A$2:G$445,5,0)</f>
        <v>N/A</v>
      </c>
      <c r="N19" s="31">
        <v>2</v>
      </c>
      <c r="O19" s="35">
        <v>2</v>
      </c>
      <c r="P19" s="35">
        <v>25</v>
      </c>
      <c r="Q19" s="36">
        <f t="shared" si="0"/>
        <v>4</v>
      </c>
      <c r="R19" s="36">
        <f t="shared" si="1"/>
        <v>100</v>
      </c>
      <c r="S19" s="30" t="str">
        <f t="shared" si="2"/>
        <v>B-4</v>
      </c>
      <c r="T19" s="37" t="str">
        <f t="shared" si="3"/>
        <v>III</v>
      </c>
      <c r="U19" s="38" t="str">
        <f t="shared" si="4"/>
        <v>Mejorable</v>
      </c>
      <c r="V19" s="67"/>
      <c r="W19" s="54" t="str">
        <f>VLOOKUP(H19,PELIGROS!A$2:G$445,6,0)</f>
        <v>Caídas de mismo y Distinto nivel</v>
      </c>
      <c r="X19" s="31" t="s">
        <v>29</v>
      </c>
      <c r="Y19" s="31" t="s">
        <v>29</v>
      </c>
      <c r="Z19" s="31" t="s">
        <v>29</v>
      </c>
      <c r="AA19" s="30" t="s">
        <v>1214</v>
      </c>
      <c r="AB19" s="54" t="str">
        <f>VLOOKUP(H19,PELIGROS!A$2:G$445,7,0)</f>
        <v>Pautas Básicas en orden y aseo en el lugar de trabajo, actos y condiciones inseguras</v>
      </c>
      <c r="AC19" s="31" t="s">
        <v>29</v>
      </c>
      <c r="AD19" s="67"/>
    </row>
    <row r="20" spans="1:30" ht="50.1" customHeight="1">
      <c r="A20" s="100"/>
      <c r="B20" s="100"/>
      <c r="C20" s="67"/>
      <c r="D20" s="67"/>
      <c r="E20" s="74"/>
      <c r="F20" s="74"/>
      <c r="G20" s="54" t="str">
        <f>VLOOKUP(H20,PELIGROS!A$1:G$445,2,0)</f>
        <v>Atraco, golpiza, atentados y secuestrados</v>
      </c>
      <c r="H20" s="54" t="s">
        <v>51</v>
      </c>
      <c r="I20" s="54" t="s">
        <v>1230</v>
      </c>
      <c r="J20" s="54" t="str">
        <f>VLOOKUP(H20,PELIGROS!A$2:G$445,3,0)</f>
        <v>Estrés, golpes, Secuestros</v>
      </c>
      <c r="K20" s="31" t="s">
        <v>1197</v>
      </c>
      <c r="L20" s="54" t="str">
        <f>VLOOKUP(H20,PELIGROS!A$2:G$445,4,0)</f>
        <v>Inspecciones planeadas e inspecciones no planeadas, procedimientos de programas de seguridad y salud en el trabajo</v>
      </c>
      <c r="M20" s="54" t="str">
        <f>VLOOKUP(H20,PELIGROS!A$2:G$445,5,0)</f>
        <v xml:space="preserve">Uniformes Corporativos, Chaquetas corporativas, Carnetización
</v>
      </c>
      <c r="N20" s="31">
        <v>2</v>
      </c>
      <c r="O20" s="35">
        <v>1</v>
      </c>
      <c r="P20" s="35">
        <v>60</v>
      </c>
      <c r="Q20" s="36">
        <f t="shared" si="0"/>
        <v>2</v>
      </c>
      <c r="R20" s="36">
        <f t="shared" si="1"/>
        <v>120</v>
      </c>
      <c r="S20" s="30" t="str">
        <f t="shared" si="2"/>
        <v>B-2</v>
      </c>
      <c r="T20" s="37" t="str">
        <f t="shared" si="3"/>
        <v>III</v>
      </c>
      <c r="U20" s="38" t="str">
        <f t="shared" si="4"/>
        <v>Mejorable</v>
      </c>
      <c r="V20" s="67"/>
      <c r="W20" s="54" t="str">
        <f>VLOOKUP(H20,PELIGROS!A$2:G$445,6,0)</f>
        <v>Secuestros</v>
      </c>
      <c r="X20" s="31" t="s">
        <v>29</v>
      </c>
      <c r="Y20" s="31" t="s">
        <v>29</v>
      </c>
      <c r="Z20" s="31" t="s">
        <v>29</v>
      </c>
      <c r="AA20" s="30" t="s">
        <v>29</v>
      </c>
      <c r="AB20" s="54" t="str">
        <f>VLOOKUP(H20,PELIGROS!A$2:G$445,7,0)</f>
        <v>N/A</v>
      </c>
      <c r="AC20" s="31" t="s">
        <v>1215</v>
      </c>
      <c r="AD20" s="67"/>
    </row>
    <row r="21" spans="1:30" ht="50.1" customHeight="1">
      <c r="A21" s="100"/>
      <c r="B21" s="100"/>
      <c r="C21" s="67"/>
      <c r="D21" s="67"/>
      <c r="E21" s="74"/>
      <c r="F21" s="74"/>
      <c r="G21" s="54" t="str">
        <f>VLOOKUP(H21,PELIGROS!A$1:G$445,2,0)</f>
        <v>MANTENIMIENTO DE PUENTE GRUAS, LIMPIEZA DE CANALES, MANTENIMIENTO DE INSTALACIONES LOCATIVAS, MANTENIMIENTO Y REPARACIÓN DE POZOS</v>
      </c>
      <c r="H21" s="47" t="s">
        <v>593</v>
      </c>
      <c r="I21" s="54" t="s">
        <v>1230</v>
      </c>
      <c r="J21" s="54" t="str">
        <f>VLOOKUP(H21,PELIGROS!A$2:G$445,3,0)</f>
        <v>LESIONES, FRACTURAS, MUERTE</v>
      </c>
      <c r="K21" s="45" t="s">
        <v>1197</v>
      </c>
      <c r="L21" s="54" t="str">
        <f>VLOOKUP(H21,PELIGROS!A$2:G$445,4,0)</f>
        <v>Inspecciones planeadas e inspecciones no planeadas, procedimientos de programas de seguridad y salud en el trabajo</v>
      </c>
      <c r="M21" s="54" t="str">
        <f>VLOOKUP(H21,PELIGROS!A$2:G$445,5,0)</f>
        <v>EPP</v>
      </c>
      <c r="N21" s="45">
        <v>2</v>
      </c>
      <c r="O21" s="46">
        <v>1</v>
      </c>
      <c r="P21" s="46">
        <v>10</v>
      </c>
      <c r="Q21" s="36">
        <f t="shared" si="0"/>
        <v>2</v>
      </c>
      <c r="R21" s="36">
        <f t="shared" si="1"/>
        <v>20</v>
      </c>
      <c r="S21" s="47" t="str">
        <f t="shared" si="2"/>
        <v>B-2</v>
      </c>
      <c r="T21" s="52" t="str">
        <f t="shared" si="3"/>
        <v>IV</v>
      </c>
      <c r="U21" s="53" t="str">
        <f t="shared" si="4"/>
        <v>Aceptable</v>
      </c>
      <c r="V21" s="67"/>
      <c r="W21" s="54" t="str">
        <f>VLOOKUP(H21,PELIGROS!A$2:G$445,6,0)</f>
        <v>MUERTE</v>
      </c>
      <c r="X21" s="45" t="s">
        <v>29</v>
      </c>
      <c r="Y21" s="45" t="s">
        <v>29</v>
      </c>
      <c r="Z21" s="45" t="s">
        <v>29</v>
      </c>
      <c r="AA21" s="47" t="s">
        <v>1232</v>
      </c>
      <c r="AB21" s="54" t="str">
        <f>VLOOKUP(H21,PELIGROS!A$2:G$445,7,0)</f>
        <v>CERTIFICACIÓN Y/O ENTRENAMIENTO EN TRABAJO SEGURO EN ALTURAS; DILGENCIAMIENTO DE PERMISO DE TRABAJO; USO Y MANEJO ADECUADO DE E.P.P.; ARME Y DESARME DE ANDAMIOS</v>
      </c>
      <c r="AC21" s="45" t="s">
        <v>1233</v>
      </c>
      <c r="AD21" s="67"/>
    </row>
    <row r="22" spans="1:30" ht="50.1" customHeight="1">
      <c r="A22" s="100"/>
      <c r="B22" s="100"/>
      <c r="C22" s="68"/>
      <c r="D22" s="68"/>
      <c r="E22" s="75"/>
      <c r="F22" s="75"/>
      <c r="G22" s="54" t="str">
        <f>VLOOKUP(H22,PELIGROS!A$1:G$445,2,0)</f>
        <v>SISMOS, INCENDIOS, INUNDACIONES, TERREMOTOS, VENDAVALES, DERRUMBE</v>
      </c>
      <c r="H22" s="54" t="s">
        <v>55</v>
      </c>
      <c r="I22" s="54" t="s">
        <v>1231</v>
      </c>
      <c r="J22" s="54" t="str">
        <f>VLOOKUP(H22,PELIGROS!A$2:G$445,3,0)</f>
        <v>SISMOS, INCENDIOS, INUNDACIONES, TERREMOTOS, VENDAVALES</v>
      </c>
      <c r="K22" s="31" t="s">
        <v>1197</v>
      </c>
      <c r="L22" s="54" t="str">
        <f>VLOOKUP(H22,PELIGROS!A$2:G$445,4,0)</f>
        <v>Inspecciones planeadas e inspecciones no planeadas, procedimientos de programas de seguridad y salud en el trabajo</v>
      </c>
      <c r="M22" s="54" t="str">
        <f>VLOOKUP(H22,PELIGROS!A$2:G$445,5,0)</f>
        <v>BRIGADAS DE EMERGENCIAS</v>
      </c>
      <c r="N22" s="31">
        <v>2</v>
      </c>
      <c r="O22" s="35">
        <v>1</v>
      </c>
      <c r="P22" s="35">
        <v>100</v>
      </c>
      <c r="Q22" s="36">
        <f t="shared" si="0"/>
        <v>2</v>
      </c>
      <c r="R22" s="36">
        <f t="shared" si="1"/>
        <v>200</v>
      </c>
      <c r="S22" s="30" t="str">
        <f t="shared" si="2"/>
        <v>B-2</v>
      </c>
      <c r="T22" s="37" t="str">
        <f t="shared" si="3"/>
        <v>II</v>
      </c>
      <c r="U22" s="38" t="str">
        <f t="shared" si="4"/>
        <v>No Aceptable o Aceptable Con Control Especifico</v>
      </c>
      <c r="V22" s="68"/>
      <c r="W22" s="54" t="str">
        <f>VLOOKUP(H22,PELIGROS!A$2:G$445,6,0)</f>
        <v>MUERTE</v>
      </c>
      <c r="X22" s="31" t="s">
        <v>29</v>
      </c>
      <c r="Y22" s="31" t="s">
        <v>29</v>
      </c>
      <c r="Z22" s="31" t="s">
        <v>29</v>
      </c>
      <c r="AA22" s="30" t="s">
        <v>1204</v>
      </c>
      <c r="AB22" s="54" t="str">
        <f>VLOOKUP(H22,PELIGROS!A$2:G$445,7,0)</f>
        <v>ENTRENAMIENTO DE LA BRIGADA; DIVULGACIÓN DE PLAN DE EMERGENCIA</v>
      </c>
      <c r="AC22" s="31" t="s">
        <v>1205</v>
      </c>
      <c r="AD22" s="68"/>
    </row>
    <row r="23" spans="1:30" ht="50.1" customHeight="1">
      <c r="A23" s="100"/>
      <c r="B23" s="100"/>
      <c r="C23" s="76" t="s">
        <v>1206</v>
      </c>
      <c r="D23" s="76" t="s">
        <v>1207</v>
      </c>
      <c r="E23" s="78" t="s">
        <v>1007</v>
      </c>
      <c r="F23" s="78" t="s">
        <v>1196</v>
      </c>
      <c r="G23" s="55" t="str">
        <f>VLOOKUP(H23,PELIGROS!A$1:G$445,2,0)</f>
        <v xml:space="preserve">HUMOS </v>
      </c>
      <c r="H23" s="55" t="s">
        <v>240</v>
      </c>
      <c r="I23" s="55" t="s">
        <v>1227</v>
      </c>
      <c r="J23" s="55" t="str">
        <f>VLOOKUP(H23,PELIGROS!A$2:G$445,3,0)</f>
        <v xml:space="preserve">ASMA,GRIPA, NEUMOCONIOSIS, CÁNCER </v>
      </c>
      <c r="K23" s="39" t="s">
        <v>1208</v>
      </c>
      <c r="L23" s="55" t="str">
        <f>VLOOKUP(H23,PELIGROS!A$2:G$445,4,0)</f>
        <v>Inspecciones planeadas e inspecciones no planeadas, procedimientos de programas de seguridad y salud en el trabajo</v>
      </c>
      <c r="M23" s="55" t="str">
        <f>VLOOKUP(H23,PELIGROS!A$2:G$445,5,0)</f>
        <v xml:space="preserve">EPP TAPABOCAS, CARETAS CON FILTROS </v>
      </c>
      <c r="N23" s="39">
        <v>2</v>
      </c>
      <c r="O23" s="40">
        <v>3</v>
      </c>
      <c r="P23" s="40">
        <v>25</v>
      </c>
      <c r="Q23" s="41">
        <f t="shared" si="0"/>
        <v>6</v>
      </c>
      <c r="R23" s="41">
        <f t="shared" si="1"/>
        <v>150</v>
      </c>
      <c r="S23" s="42" t="str">
        <f t="shared" si="2"/>
        <v>M-6</v>
      </c>
      <c r="T23" s="43" t="str">
        <f t="shared" si="3"/>
        <v>II</v>
      </c>
      <c r="U23" s="44" t="str">
        <f t="shared" si="4"/>
        <v>No Aceptable o Aceptable Con Control Especifico</v>
      </c>
      <c r="V23" s="76">
        <v>5</v>
      </c>
      <c r="W23" s="55" t="str">
        <f>VLOOKUP(H23,PELIGROS!A$2:G$445,6,0)</f>
        <v>NEUMOCONIOSIS</v>
      </c>
      <c r="X23" s="39" t="s">
        <v>29</v>
      </c>
      <c r="Y23" s="39" t="s">
        <v>29</v>
      </c>
      <c r="Z23" s="39" t="s">
        <v>29</v>
      </c>
      <c r="AA23" s="42" t="s">
        <v>29</v>
      </c>
      <c r="AB23" s="55" t="str">
        <f>VLOOKUP(H23,PELIGROS!A$2:G$445,7,0)</f>
        <v>USO Y MANEJO ADECUADO DE E.P.P.</v>
      </c>
      <c r="AC23" s="39" t="s">
        <v>1209</v>
      </c>
      <c r="AD23" s="76" t="s">
        <v>1199</v>
      </c>
    </row>
    <row r="24" spans="1:30" ht="50.1" customHeight="1">
      <c r="A24" s="100"/>
      <c r="B24" s="100"/>
      <c r="C24" s="69"/>
      <c r="D24" s="69"/>
      <c r="E24" s="71"/>
      <c r="F24" s="71"/>
      <c r="G24" s="55" t="str">
        <f>VLOOKUP(H24,PELIGROS!A$1:G$445,2,0)</f>
        <v>MATERIAL PARTICULADO</v>
      </c>
      <c r="H24" s="55" t="s">
        <v>251</v>
      </c>
      <c r="I24" s="55" t="s">
        <v>1227</v>
      </c>
      <c r="J24" s="55" t="str">
        <f>VLOOKUP(H24,PELIGROS!A$2:G$445,3,0)</f>
        <v>NEUMOCONIOSIS, BRONQUITIS, ASMA, SILICOSIS</v>
      </c>
      <c r="K24" s="39" t="s">
        <v>1197</v>
      </c>
      <c r="L24" s="55" t="str">
        <f>VLOOKUP(H24,PELIGROS!A$2:G$445,4,0)</f>
        <v>Inspecciones planeadas e inspecciones no planeadas, procedimientos de programas de seguridad y salud en el trabajo</v>
      </c>
      <c r="M24" s="55" t="str">
        <f>VLOOKUP(H24,PELIGROS!A$2:G$445,5,0)</f>
        <v>EPP MASCARILLAS Y FILTROS</v>
      </c>
      <c r="N24" s="39">
        <v>2</v>
      </c>
      <c r="O24" s="40">
        <v>3</v>
      </c>
      <c r="P24" s="40">
        <v>10</v>
      </c>
      <c r="Q24" s="41">
        <f t="shared" si="0"/>
        <v>6</v>
      </c>
      <c r="R24" s="41">
        <f t="shared" si="1"/>
        <v>60</v>
      </c>
      <c r="S24" s="42" t="str">
        <f t="shared" si="2"/>
        <v>M-6</v>
      </c>
      <c r="T24" s="43" t="str">
        <f t="shared" si="3"/>
        <v>III</v>
      </c>
      <c r="U24" s="44" t="str">
        <f t="shared" si="4"/>
        <v>Mejorable</v>
      </c>
      <c r="V24" s="69"/>
      <c r="W24" s="55" t="str">
        <f>VLOOKUP(H24,PELIGROS!A$2:G$445,6,0)</f>
        <v>NEUMOCONIOSIS</v>
      </c>
      <c r="X24" s="39" t="s">
        <v>29</v>
      </c>
      <c r="Y24" s="39" t="s">
        <v>29</v>
      </c>
      <c r="Z24" s="39" t="s">
        <v>29</v>
      </c>
      <c r="AA24" s="42" t="s">
        <v>29</v>
      </c>
      <c r="AB24" s="55" t="str">
        <f>VLOOKUP(H24,PELIGROS!A$2:G$445,7,0)</f>
        <v>USO Y MANEJO DE LOS EPP</v>
      </c>
      <c r="AC24" s="39" t="s">
        <v>1200</v>
      </c>
      <c r="AD24" s="69"/>
    </row>
    <row r="25" spans="1:30" ht="50.1" customHeight="1">
      <c r="A25" s="100"/>
      <c r="B25" s="100"/>
      <c r="C25" s="69"/>
      <c r="D25" s="69"/>
      <c r="E25" s="71"/>
      <c r="F25" s="71"/>
      <c r="G25" s="55" t="str">
        <f>VLOOKUP(H25,PELIGROS!A$1:G$445,2,0)</f>
        <v>CONCENTRACIÓN EN ACTIVIDADES DE ALTO DESEMPEÑO MENTAL</v>
      </c>
      <c r="H25" s="55" t="s">
        <v>65</v>
      </c>
      <c r="I25" s="55" t="s">
        <v>1228</v>
      </c>
      <c r="J25" s="55" t="str">
        <f>VLOOKUP(H25,PELIGROS!A$2:G$445,3,0)</f>
        <v>ESTRÉS, CEFALEA, IRRITABILIDAD</v>
      </c>
      <c r="K25" s="39" t="s">
        <v>1197</v>
      </c>
      <c r="L25" s="55" t="str">
        <f>VLOOKUP(H25,PELIGROS!A$2:G$445,4,0)</f>
        <v>N/A</v>
      </c>
      <c r="M25" s="55" t="str">
        <f>VLOOKUP(H25,PELIGROS!A$2:G$445,5,0)</f>
        <v>PVE PSICOSOCIAL</v>
      </c>
      <c r="N25" s="39">
        <v>2</v>
      </c>
      <c r="O25" s="40">
        <v>3</v>
      </c>
      <c r="P25" s="40">
        <v>10</v>
      </c>
      <c r="Q25" s="41">
        <f t="shared" si="0"/>
        <v>6</v>
      </c>
      <c r="R25" s="41">
        <f t="shared" si="1"/>
        <v>60</v>
      </c>
      <c r="S25" s="42" t="str">
        <f t="shared" si="2"/>
        <v>M-6</v>
      </c>
      <c r="T25" s="43" t="str">
        <f t="shared" si="3"/>
        <v>III</v>
      </c>
      <c r="U25" s="44" t="str">
        <f t="shared" si="4"/>
        <v>Mejorable</v>
      </c>
      <c r="V25" s="69"/>
      <c r="W25" s="55" t="str">
        <f>VLOOKUP(H25,PELIGROS!A$2:G$445,6,0)</f>
        <v>ESTRÉS</v>
      </c>
      <c r="X25" s="39" t="s">
        <v>29</v>
      </c>
      <c r="Y25" s="39" t="s">
        <v>29</v>
      </c>
      <c r="Z25" s="39" t="s">
        <v>29</v>
      </c>
      <c r="AA25" s="42" t="s">
        <v>29</v>
      </c>
      <c r="AB25" s="55" t="str">
        <f>VLOOKUP(H25,PELIGROS!A$2:G$445,7,0)</f>
        <v>N/A</v>
      </c>
      <c r="AC25" s="39" t="s">
        <v>1201</v>
      </c>
      <c r="AD25" s="69"/>
    </row>
    <row r="26" spans="1:30" ht="50.1" customHeight="1">
      <c r="A26" s="100"/>
      <c r="B26" s="100"/>
      <c r="C26" s="69"/>
      <c r="D26" s="69"/>
      <c r="E26" s="71"/>
      <c r="F26" s="71"/>
      <c r="G26" s="55" t="str">
        <f>VLOOKUP(H26,PELIGROS!A$1:G$445,2,0)</f>
        <v>NATURALEZA DE LA TAREA</v>
      </c>
      <c r="H26" s="55" t="s">
        <v>69</v>
      </c>
      <c r="I26" s="55" t="s">
        <v>1228</v>
      </c>
      <c r="J26" s="55" t="str">
        <f>VLOOKUP(H26,PELIGROS!A$2:G$445,3,0)</f>
        <v>ESTRÉS,  TRANSTORNOS DEL SUEÑO</v>
      </c>
      <c r="K26" s="39" t="s">
        <v>1197</v>
      </c>
      <c r="L26" s="55" t="str">
        <f>VLOOKUP(H26,PELIGROS!A$2:G$445,4,0)</f>
        <v>N/A</v>
      </c>
      <c r="M26" s="55" t="str">
        <f>VLOOKUP(H26,PELIGROS!A$2:G$445,5,0)</f>
        <v>PVE PSICOSOCIAL</v>
      </c>
      <c r="N26" s="39">
        <v>2</v>
      </c>
      <c r="O26" s="40">
        <v>3</v>
      </c>
      <c r="P26" s="40">
        <v>10</v>
      </c>
      <c r="Q26" s="41">
        <f t="shared" si="0"/>
        <v>6</v>
      </c>
      <c r="R26" s="41">
        <f t="shared" si="1"/>
        <v>60</v>
      </c>
      <c r="S26" s="42" t="str">
        <f t="shared" si="2"/>
        <v>M-6</v>
      </c>
      <c r="T26" s="43" t="str">
        <f t="shared" si="3"/>
        <v>III</v>
      </c>
      <c r="U26" s="44" t="str">
        <f t="shared" si="4"/>
        <v>Mejorable</v>
      </c>
      <c r="V26" s="69"/>
      <c r="W26" s="55" t="str">
        <f>VLOOKUP(H26,PELIGROS!A$2:G$445,6,0)</f>
        <v>ESTRÉS</v>
      </c>
      <c r="X26" s="39" t="s">
        <v>29</v>
      </c>
      <c r="Y26" s="39" t="s">
        <v>29</v>
      </c>
      <c r="Z26" s="39" t="s">
        <v>29</v>
      </c>
      <c r="AA26" s="42" t="s">
        <v>29</v>
      </c>
      <c r="AB26" s="55" t="str">
        <f>VLOOKUP(H26,PELIGROS!A$2:G$445,7,0)</f>
        <v>N/A</v>
      </c>
      <c r="AC26" s="39" t="s">
        <v>1201</v>
      </c>
      <c r="AD26" s="69"/>
    </row>
    <row r="27" spans="1:30" ht="50.1" customHeight="1">
      <c r="A27" s="100"/>
      <c r="B27" s="100"/>
      <c r="C27" s="69"/>
      <c r="D27" s="69"/>
      <c r="E27" s="71"/>
      <c r="F27" s="71"/>
      <c r="G27" s="55" t="str">
        <f>VLOOKUP(H27,PELIGROS!A$1:G$445,2,0)</f>
        <v>Forzadas, Prolongadas</v>
      </c>
      <c r="H27" s="55" t="s">
        <v>37</v>
      </c>
      <c r="I27" s="55" t="s">
        <v>1229</v>
      </c>
      <c r="J27" s="55" t="str">
        <f>VLOOKUP(H27,PELIGROS!A$2:G$445,3,0)</f>
        <v xml:space="preserve">Lesiones osteomusculares, lesiones osteoarticulares
</v>
      </c>
      <c r="K27" s="39" t="s">
        <v>1202</v>
      </c>
      <c r="L27" s="55" t="str">
        <f>VLOOKUP(H27,PELIGROS!A$2:G$445,4,0)</f>
        <v>Inspecciones planeadas e inspecciones no planeadas, procedimientos de programas de seguridad y salud en el trabajo</v>
      </c>
      <c r="M27" s="55" t="str">
        <f>VLOOKUP(H27,PELIGROS!A$2:G$445,5,0)</f>
        <v>PVE Biomecánico, programa pausas activas, exámenes periódicos, recomendaciones, control de posturas</v>
      </c>
      <c r="N27" s="39">
        <v>2</v>
      </c>
      <c r="O27" s="40">
        <v>3</v>
      </c>
      <c r="P27" s="40">
        <v>10</v>
      </c>
      <c r="Q27" s="41">
        <f t="shared" si="0"/>
        <v>6</v>
      </c>
      <c r="R27" s="41">
        <f t="shared" si="1"/>
        <v>60</v>
      </c>
      <c r="S27" s="42" t="str">
        <f t="shared" si="2"/>
        <v>M-6</v>
      </c>
      <c r="T27" s="43" t="str">
        <f t="shared" si="3"/>
        <v>III</v>
      </c>
      <c r="U27" s="44" t="str">
        <f t="shared" si="4"/>
        <v>Mejorable</v>
      </c>
      <c r="V27" s="69"/>
      <c r="W27" s="55" t="str">
        <f>VLOOKUP(H27,PELIGROS!A$2:G$445,6,0)</f>
        <v>Enfermedades Osteomusculares</v>
      </c>
      <c r="X27" s="39" t="s">
        <v>29</v>
      </c>
      <c r="Y27" s="39" t="s">
        <v>29</v>
      </c>
      <c r="Z27" s="39" t="s">
        <v>29</v>
      </c>
      <c r="AA27" s="42" t="s">
        <v>29</v>
      </c>
      <c r="AB27" s="55" t="str">
        <f>VLOOKUP(H27,PELIGROS!A$2:G$445,7,0)</f>
        <v>Prevención en lesiones osteomusculares, líderes de pausas activas</v>
      </c>
      <c r="AC27" s="39" t="s">
        <v>1216</v>
      </c>
      <c r="AD27" s="69"/>
    </row>
    <row r="28" spans="1:30" ht="50.1" customHeight="1">
      <c r="A28" s="100"/>
      <c r="B28" s="100"/>
      <c r="C28" s="69"/>
      <c r="D28" s="69"/>
      <c r="E28" s="71"/>
      <c r="F28" s="71"/>
      <c r="G28" s="55" t="str">
        <f>VLOOKUP(H28,PELIGROS!A$1:G$445,2,0)</f>
        <v>Higiene Muscular</v>
      </c>
      <c r="H28" s="55" t="s">
        <v>464</v>
      </c>
      <c r="I28" s="55" t="s">
        <v>1229</v>
      </c>
      <c r="J28" s="55" t="str">
        <f>VLOOKUP(H28,PELIGROS!A$2:G$445,3,0)</f>
        <v>Lesiones Musculoesqueléticas</v>
      </c>
      <c r="K28" s="39" t="s">
        <v>1202</v>
      </c>
      <c r="L28" s="55" t="str">
        <f>VLOOKUP(H28,PELIGROS!A$2:G$445,4,0)</f>
        <v>N/A</v>
      </c>
      <c r="M28" s="55" t="str">
        <f>VLOOKUP(H28,PELIGROS!A$2:G$445,5,0)</f>
        <v>N/A</v>
      </c>
      <c r="N28" s="39">
        <v>2</v>
      </c>
      <c r="O28" s="40">
        <v>3</v>
      </c>
      <c r="P28" s="40">
        <v>10</v>
      </c>
      <c r="Q28" s="41">
        <f t="shared" si="0"/>
        <v>6</v>
      </c>
      <c r="R28" s="41">
        <f t="shared" si="1"/>
        <v>60</v>
      </c>
      <c r="S28" s="42" t="str">
        <f t="shared" si="2"/>
        <v>M-6</v>
      </c>
      <c r="T28" s="43" t="str">
        <f t="shared" si="3"/>
        <v>III</v>
      </c>
      <c r="U28" s="44" t="str">
        <f t="shared" si="4"/>
        <v>Mejorable</v>
      </c>
      <c r="V28" s="69"/>
      <c r="W28" s="55" t="str">
        <f>VLOOKUP(H28,PELIGROS!A$2:G$445,6,0)</f>
        <v xml:space="preserve">Enfermedades Osteomusculares
</v>
      </c>
      <c r="X28" s="39" t="s">
        <v>29</v>
      </c>
      <c r="Y28" s="39" t="s">
        <v>29</v>
      </c>
      <c r="Z28" s="39" t="s">
        <v>29</v>
      </c>
      <c r="AA28" s="42" t="s">
        <v>29</v>
      </c>
      <c r="AB28" s="55" t="str">
        <f>VLOOKUP(H28,PELIGROS!A$2:G$445,7,0)</f>
        <v>Prevención en lesiones osteomusculares, líderes de pausas activas</v>
      </c>
      <c r="AC28" s="39" t="s">
        <v>1216</v>
      </c>
      <c r="AD28" s="69"/>
    </row>
    <row r="29" spans="1:30" ht="50.1" customHeight="1">
      <c r="A29" s="100"/>
      <c r="B29" s="100"/>
      <c r="C29" s="69"/>
      <c r="D29" s="69"/>
      <c r="E29" s="71"/>
      <c r="F29" s="71"/>
      <c r="G29" s="55" t="str">
        <f>VLOOKUP(H29,PELIGROS!A$1:G$445,2,0)</f>
        <v>Atropellamiento, Envestir</v>
      </c>
      <c r="H29" s="55" t="s">
        <v>1071</v>
      </c>
      <c r="I29" s="55" t="s">
        <v>1230</v>
      </c>
      <c r="J29" s="55" t="str">
        <f>VLOOKUP(H29,PELIGROS!A$2:G$445,3,0)</f>
        <v>Lesiones, pérdidas materiales, muerte</v>
      </c>
      <c r="K29" s="39" t="s">
        <v>1197</v>
      </c>
      <c r="L29" s="55" t="str">
        <f>VLOOKUP(H29,PELIGROS!A$2:G$445,4,0)</f>
        <v>Inspecciones planeadas e inspecciones no planeadas, procedimientos de programas de seguridad y salud en el trabajo</v>
      </c>
      <c r="M29" s="55" t="str">
        <f>VLOOKUP(H29,PELIGROS!A$2:G$445,5,0)</f>
        <v>Programa de seguridad vial, señalización</v>
      </c>
      <c r="N29" s="39">
        <v>2</v>
      </c>
      <c r="O29" s="40">
        <v>1</v>
      </c>
      <c r="P29" s="40">
        <v>60</v>
      </c>
      <c r="Q29" s="41">
        <f t="shared" si="0"/>
        <v>2</v>
      </c>
      <c r="R29" s="41">
        <f t="shared" si="1"/>
        <v>120</v>
      </c>
      <c r="S29" s="42" t="str">
        <f t="shared" si="2"/>
        <v>B-2</v>
      </c>
      <c r="T29" s="43" t="str">
        <f t="shared" si="3"/>
        <v>III</v>
      </c>
      <c r="U29" s="44" t="str">
        <f t="shared" si="4"/>
        <v>Mejorable</v>
      </c>
      <c r="V29" s="69"/>
      <c r="W29" s="55" t="str">
        <f>VLOOKUP(H29,PELIGROS!A$2:G$445,6,0)</f>
        <v>Muerte</v>
      </c>
      <c r="X29" s="39" t="s">
        <v>29</v>
      </c>
      <c r="Y29" s="39" t="s">
        <v>29</v>
      </c>
      <c r="Z29" s="39" t="s">
        <v>29</v>
      </c>
      <c r="AA29" s="42" t="s">
        <v>29</v>
      </c>
      <c r="AB29" s="55" t="str">
        <f>VLOOKUP(H29,PELIGROS!A$2:G$445,7,0)</f>
        <v>Seguridad vial y manejo defensivo, aseguramiento de áreas de trabajo</v>
      </c>
      <c r="AC29" s="39" t="s">
        <v>1217</v>
      </c>
      <c r="AD29" s="69"/>
    </row>
    <row r="30" spans="1:30" ht="50.1" customHeight="1">
      <c r="A30" s="100"/>
      <c r="B30" s="100"/>
      <c r="C30" s="69"/>
      <c r="D30" s="69"/>
      <c r="E30" s="71"/>
      <c r="F30" s="71"/>
      <c r="G30" s="55" t="str">
        <f>VLOOKUP(H30,PELIGROS!A$1:G$445,2,0)</f>
        <v>Superficies de trabajo irregulares o deslizantes</v>
      </c>
      <c r="H30" s="55" t="s">
        <v>571</v>
      </c>
      <c r="I30" s="55" t="s">
        <v>1230</v>
      </c>
      <c r="J30" s="55" t="str">
        <f>VLOOKUP(H30,PELIGROS!A$2:G$445,3,0)</f>
        <v>Caídas del mismo nivel, fracturas, golpe con objetos, caídas de objetos, obstrucción de rutas de evacuación</v>
      </c>
      <c r="K30" s="39" t="s">
        <v>1197</v>
      </c>
      <c r="L30" s="55" t="str">
        <f>VLOOKUP(H30,PELIGROS!A$2:G$445,4,0)</f>
        <v>N/A</v>
      </c>
      <c r="M30" s="55" t="str">
        <f>VLOOKUP(H30,PELIGROS!A$2:G$445,5,0)</f>
        <v>N/A</v>
      </c>
      <c r="N30" s="39">
        <v>2</v>
      </c>
      <c r="O30" s="40">
        <v>3</v>
      </c>
      <c r="P30" s="40">
        <v>25</v>
      </c>
      <c r="Q30" s="41">
        <f t="shared" si="0"/>
        <v>6</v>
      </c>
      <c r="R30" s="41">
        <f t="shared" si="1"/>
        <v>150</v>
      </c>
      <c r="S30" s="42" t="str">
        <f t="shared" si="2"/>
        <v>M-6</v>
      </c>
      <c r="T30" s="43" t="str">
        <f t="shared" si="3"/>
        <v>II</v>
      </c>
      <c r="U30" s="44" t="str">
        <f t="shared" si="4"/>
        <v>No Aceptable o Aceptable Con Control Especifico</v>
      </c>
      <c r="V30" s="69"/>
      <c r="W30" s="55" t="str">
        <f>VLOOKUP(H30,PELIGROS!A$2:G$445,6,0)</f>
        <v>Caídas de distinto nivel</v>
      </c>
      <c r="X30" s="39" t="s">
        <v>29</v>
      </c>
      <c r="Y30" s="39" t="s">
        <v>29</v>
      </c>
      <c r="Z30" s="39" t="s">
        <v>29</v>
      </c>
      <c r="AA30" s="42" t="s">
        <v>1203</v>
      </c>
      <c r="AB30" s="55" t="str">
        <f>VLOOKUP(H30,PELIGROS!A$2:G$445,7,0)</f>
        <v>Pautas Básicas en orden y aseo en el lugar de trabajo, actos y condiciones inseguras</v>
      </c>
      <c r="AC30" s="39" t="s">
        <v>29</v>
      </c>
      <c r="AD30" s="69"/>
    </row>
    <row r="31" spans="1:30" ht="50.1" customHeight="1">
      <c r="A31" s="100"/>
      <c r="B31" s="100"/>
      <c r="C31" s="69"/>
      <c r="D31" s="69"/>
      <c r="E31" s="71"/>
      <c r="F31" s="71"/>
      <c r="G31" s="55" t="str">
        <f>VLOOKUP(H31,PELIGROS!A$1:G$445,2,0)</f>
        <v>Sistemas y medidas de almacenamiento</v>
      </c>
      <c r="H31" s="55" t="s">
        <v>575</v>
      </c>
      <c r="I31" s="55" t="s">
        <v>1230</v>
      </c>
      <c r="J31" s="55" t="str">
        <f>VLOOKUP(H31,PELIGROS!A$2:G$445,3,0)</f>
        <v>Caídas del mismo y distinto nivel , fracturas, golpe con objetos, caídas de objetos, obstrucción de rutas de evacuación</v>
      </c>
      <c r="K31" s="39" t="s">
        <v>1197</v>
      </c>
      <c r="L31" s="55" t="str">
        <f>VLOOKUP(H31,PELIGROS!A$2:G$445,4,0)</f>
        <v>N/A</v>
      </c>
      <c r="M31" s="55" t="str">
        <f>VLOOKUP(H31,PELIGROS!A$2:G$445,5,0)</f>
        <v>N/A</v>
      </c>
      <c r="N31" s="39">
        <v>2</v>
      </c>
      <c r="O31" s="40">
        <v>3</v>
      </c>
      <c r="P31" s="40">
        <v>25</v>
      </c>
      <c r="Q31" s="41">
        <f t="shared" si="0"/>
        <v>6</v>
      </c>
      <c r="R31" s="41">
        <f t="shared" si="1"/>
        <v>150</v>
      </c>
      <c r="S31" s="42" t="str">
        <f t="shared" si="2"/>
        <v>M-6</v>
      </c>
      <c r="T31" s="43" t="str">
        <f t="shared" si="3"/>
        <v>II</v>
      </c>
      <c r="U31" s="44" t="str">
        <f t="shared" si="4"/>
        <v>No Aceptable o Aceptable Con Control Especifico</v>
      </c>
      <c r="V31" s="69"/>
      <c r="W31" s="55" t="str">
        <f>VLOOKUP(H31,PELIGROS!A$2:G$445,6,0)</f>
        <v>Caídas de mismo y Distinto nivel</v>
      </c>
      <c r="X31" s="39" t="s">
        <v>29</v>
      </c>
      <c r="Y31" s="39" t="s">
        <v>29</v>
      </c>
      <c r="Z31" s="39" t="s">
        <v>29</v>
      </c>
      <c r="AA31" s="42" t="s">
        <v>1214</v>
      </c>
      <c r="AB31" s="55" t="str">
        <f>VLOOKUP(H31,PELIGROS!A$2:G$445,7,0)</f>
        <v>Pautas Básicas en orden y aseo en el lugar de trabajo, actos y condiciones inseguras</v>
      </c>
      <c r="AC31" s="39" t="s">
        <v>29</v>
      </c>
      <c r="AD31" s="69"/>
    </row>
    <row r="32" spans="1:30" ht="50.1" customHeight="1">
      <c r="A32" s="100"/>
      <c r="B32" s="100"/>
      <c r="C32" s="69"/>
      <c r="D32" s="69"/>
      <c r="E32" s="71"/>
      <c r="F32" s="71"/>
      <c r="G32" s="55" t="str">
        <f>VLOOKUP(H32,PELIGROS!A$1:G$445,2,0)</f>
        <v>Atraco, golpiza, atentados y secuestrados</v>
      </c>
      <c r="H32" s="55" t="s">
        <v>51</v>
      </c>
      <c r="I32" s="55" t="s">
        <v>1230</v>
      </c>
      <c r="J32" s="55" t="str">
        <f>VLOOKUP(H32,PELIGROS!A$2:G$445,3,0)</f>
        <v>Estrés, golpes, Secuestros</v>
      </c>
      <c r="K32" s="39" t="s">
        <v>1197</v>
      </c>
      <c r="L32" s="55" t="str">
        <f>VLOOKUP(H32,PELIGROS!A$2:G$445,4,0)</f>
        <v>Inspecciones planeadas e inspecciones no planeadas, procedimientos de programas de seguridad y salud en el trabajo</v>
      </c>
      <c r="M32" s="55" t="str">
        <f>VLOOKUP(H32,PELIGROS!A$2:G$445,5,0)</f>
        <v xml:space="preserve">Uniformes Corporativos, Chaquetas corporativas, Carnetización
</v>
      </c>
      <c r="N32" s="39">
        <v>2</v>
      </c>
      <c r="O32" s="40">
        <v>1</v>
      </c>
      <c r="P32" s="40">
        <v>60</v>
      </c>
      <c r="Q32" s="41">
        <f t="shared" si="0"/>
        <v>2</v>
      </c>
      <c r="R32" s="41">
        <f t="shared" si="1"/>
        <v>120</v>
      </c>
      <c r="S32" s="42" t="str">
        <f t="shared" si="2"/>
        <v>B-2</v>
      </c>
      <c r="T32" s="43" t="str">
        <f t="shared" si="3"/>
        <v>III</v>
      </c>
      <c r="U32" s="44" t="str">
        <f t="shared" si="4"/>
        <v>Mejorable</v>
      </c>
      <c r="V32" s="69"/>
      <c r="W32" s="55" t="str">
        <f>VLOOKUP(H32,PELIGROS!A$2:G$445,6,0)</f>
        <v>Secuestros</v>
      </c>
      <c r="X32" s="39" t="s">
        <v>29</v>
      </c>
      <c r="Y32" s="39" t="s">
        <v>29</v>
      </c>
      <c r="Z32" s="39" t="s">
        <v>29</v>
      </c>
      <c r="AA32" s="42" t="s">
        <v>29</v>
      </c>
      <c r="AB32" s="55" t="str">
        <f>VLOOKUP(H32,PELIGROS!A$2:G$445,7,0)</f>
        <v>N/A</v>
      </c>
      <c r="AC32" s="39" t="s">
        <v>1215</v>
      </c>
      <c r="AD32" s="69"/>
    </row>
    <row r="33" spans="1:30" ht="50.1" customHeight="1">
      <c r="A33" s="100"/>
      <c r="B33" s="100"/>
      <c r="C33" s="77"/>
      <c r="D33" s="77"/>
      <c r="E33" s="79"/>
      <c r="F33" s="79"/>
      <c r="G33" s="55" t="str">
        <f>VLOOKUP(H33,PELIGROS!A$1:G$445,2,0)</f>
        <v>SISMOS, INCENDIOS, INUNDACIONES, TERREMOTOS, VENDAVALES, DERRUMBE</v>
      </c>
      <c r="H33" s="55" t="s">
        <v>55</v>
      </c>
      <c r="I33" s="55" t="s">
        <v>1231</v>
      </c>
      <c r="J33" s="55" t="str">
        <f>VLOOKUP(H33,PELIGROS!A$2:G$445,3,0)</f>
        <v>SISMOS, INCENDIOS, INUNDACIONES, TERREMOTOS, VENDAVALES</v>
      </c>
      <c r="K33" s="39" t="s">
        <v>1197</v>
      </c>
      <c r="L33" s="55" t="str">
        <f>VLOOKUP(H33,PELIGROS!A$2:G$445,4,0)</f>
        <v>Inspecciones planeadas e inspecciones no planeadas, procedimientos de programas de seguridad y salud en el trabajo</v>
      </c>
      <c r="M33" s="55" t="str">
        <f>VLOOKUP(H33,PELIGROS!A$2:G$445,5,0)</f>
        <v>BRIGADAS DE EMERGENCIAS</v>
      </c>
      <c r="N33" s="39">
        <v>2</v>
      </c>
      <c r="O33" s="40">
        <v>1</v>
      </c>
      <c r="P33" s="40">
        <v>100</v>
      </c>
      <c r="Q33" s="41">
        <f t="shared" si="0"/>
        <v>2</v>
      </c>
      <c r="R33" s="41">
        <f t="shared" si="1"/>
        <v>200</v>
      </c>
      <c r="S33" s="42" t="str">
        <f t="shared" si="2"/>
        <v>B-2</v>
      </c>
      <c r="T33" s="43" t="str">
        <f t="shared" si="3"/>
        <v>II</v>
      </c>
      <c r="U33" s="44" t="str">
        <f t="shared" si="4"/>
        <v>No Aceptable o Aceptable Con Control Especifico</v>
      </c>
      <c r="V33" s="77"/>
      <c r="W33" s="55" t="str">
        <f>VLOOKUP(H33,PELIGROS!A$2:G$445,6,0)</f>
        <v>MUERTE</v>
      </c>
      <c r="X33" s="39" t="s">
        <v>29</v>
      </c>
      <c r="Y33" s="39" t="s">
        <v>29</v>
      </c>
      <c r="Z33" s="39" t="s">
        <v>29</v>
      </c>
      <c r="AA33" s="42" t="s">
        <v>1204</v>
      </c>
      <c r="AB33" s="55" t="str">
        <f>VLOOKUP(H33,PELIGROS!A$2:G$445,7,0)</f>
        <v>ENTRENAMIENTO DE LA BRIGADA; DIVULGACIÓN DE PLAN DE EMERGENCIA</v>
      </c>
      <c r="AC33" s="39" t="s">
        <v>1205</v>
      </c>
      <c r="AD33" s="77"/>
    </row>
    <row r="34" spans="1:30" ht="50.1" customHeight="1">
      <c r="A34" s="100"/>
      <c r="B34" s="100"/>
      <c r="C34" s="66" t="s">
        <v>1210</v>
      </c>
      <c r="D34" s="66" t="s">
        <v>1211</v>
      </c>
      <c r="E34" s="73" t="s">
        <v>1008</v>
      </c>
      <c r="F34" s="73" t="s">
        <v>1196</v>
      </c>
      <c r="G34" s="54" t="str">
        <f>VLOOKUP(H34,PELIGROS!A$1:G$445,2,0)</f>
        <v xml:space="preserve">HUMOS </v>
      </c>
      <c r="H34" s="54" t="s">
        <v>240</v>
      </c>
      <c r="I34" s="54" t="s">
        <v>1227</v>
      </c>
      <c r="J34" s="54" t="str">
        <f>VLOOKUP(H34,PELIGROS!A$2:G$445,3,0)</f>
        <v xml:space="preserve">ASMA,GRIPA, NEUMOCONIOSIS, CÁNCER </v>
      </c>
      <c r="K34" s="31" t="s">
        <v>1208</v>
      </c>
      <c r="L34" s="54" t="str">
        <f>VLOOKUP(H34,PELIGROS!A$2:G$445,4,0)</f>
        <v>Inspecciones planeadas e inspecciones no planeadas, procedimientos de programas de seguridad y salud en el trabajo</v>
      </c>
      <c r="M34" s="54" t="str">
        <f>VLOOKUP(H34,PELIGROS!A$2:G$445,5,0)</f>
        <v xml:space="preserve">EPP TAPABOCAS, CARETAS CON FILTROS </v>
      </c>
      <c r="N34" s="31">
        <v>2</v>
      </c>
      <c r="O34" s="35">
        <v>3</v>
      </c>
      <c r="P34" s="35">
        <v>25</v>
      </c>
      <c r="Q34" s="36">
        <f t="shared" si="0"/>
        <v>6</v>
      </c>
      <c r="R34" s="36">
        <f t="shared" si="1"/>
        <v>150</v>
      </c>
      <c r="S34" s="30" t="str">
        <f t="shared" si="2"/>
        <v>M-6</v>
      </c>
      <c r="T34" s="37" t="str">
        <f t="shared" si="3"/>
        <v>II</v>
      </c>
      <c r="U34" s="38" t="str">
        <f t="shared" si="4"/>
        <v>No Aceptable o Aceptable Con Control Especifico</v>
      </c>
      <c r="V34" s="66">
        <v>2</v>
      </c>
      <c r="W34" s="54" t="str">
        <f>VLOOKUP(H34,PELIGROS!A$2:G$445,6,0)</f>
        <v>NEUMOCONIOSIS</v>
      </c>
      <c r="X34" s="31" t="s">
        <v>29</v>
      </c>
      <c r="Y34" s="31" t="s">
        <v>29</v>
      </c>
      <c r="Z34" s="31" t="s">
        <v>29</v>
      </c>
      <c r="AA34" s="30" t="s">
        <v>29</v>
      </c>
      <c r="AB34" s="54" t="str">
        <f>VLOOKUP(H34,PELIGROS!A$2:G$445,7,0)</f>
        <v>USO Y MANEJO ADECUADO DE E.P.P.</v>
      </c>
      <c r="AC34" s="31" t="s">
        <v>1209</v>
      </c>
      <c r="AD34" s="66" t="s">
        <v>1199</v>
      </c>
    </row>
    <row r="35" spans="1:30" ht="50.1" customHeight="1">
      <c r="A35" s="100"/>
      <c r="B35" s="100"/>
      <c r="C35" s="67"/>
      <c r="D35" s="67"/>
      <c r="E35" s="74"/>
      <c r="F35" s="74"/>
      <c r="G35" s="54" t="str">
        <f>VLOOKUP(H35,PELIGROS!A$1:G$445,2,0)</f>
        <v>MATERIAL PARTICULADO</v>
      </c>
      <c r="H35" s="54" t="s">
        <v>251</v>
      </c>
      <c r="I35" s="54" t="s">
        <v>1227</v>
      </c>
      <c r="J35" s="54" t="str">
        <f>VLOOKUP(H35,PELIGROS!A$2:G$445,3,0)</f>
        <v>NEUMOCONIOSIS, BRONQUITIS, ASMA, SILICOSIS</v>
      </c>
      <c r="K35" s="31" t="s">
        <v>1197</v>
      </c>
      <c r="L35" s="54" t="str">
        <f>VLOOKUP(H35,PELIGROS!A$2:G$445,4,0)</f>
        <v>Inspecciones planeadas e inspecciones no planeadas, procedimientos de programas de seguridad y salud en el trabajo</v>
      </c>
      <c r="M35" s="54" t="str">
        <f>VLOOKUP(H35,PELIGROS!A$2:G$445,5,0)</f>
        <v>EPP MASCARILLAS Y FILTROS</v>
      </c>
      <c r="N35" s="31">
        <v>2</v>
      </c>
      <c r="O35" s="35">
        <v>3</v>
      </c>
      <c r="P35" s="35">
        <v>10</v>
      </c>
      <c r="Q35" s="36">
        <f t="shared" si="0"/>
        <v>6</v>
      </c>
      <c r="R35" s="36">
        <f t="shared" si="1"/>
        <v>60</v>
      </c>
      <c r="S35" s="30" t="str">
        <f t="shared" si="2"/>
        <v>M-6</v>
      </c>
      <c r="T35" s="37" t="str">
        <f t="shared" si="3"/>
        <v>III</v>
      </c>
      <c r="U35" s="38" t="str">
        <f t="shared" si="4"/>
        <v>Mejorable</v>
      </c>
      <c r="V35" s="67"/>
      <c r="W35" s="54" t="str">
        <f>VLOOKUP(H35,PELIGROS!A$2:G$445,6,0)</f>
        <v>NEUMOCONIOSIS</v>
      </c>
      <c r="X35" s="31" t="s">
        <v>29</v>
      </c>
      <c r="Y35" s="31" t="s">
        <v>29</v>
      </c>
      <c r="Z35" s="31" t="s">
        <v>29</v>
      </c>
      <c r="AA35" s="30" t="s">
        <v>29</v>
      </c>
      <c r="AB35" s="54" t="str">
        <f>VLOOKUP(H35,PELIGROS!A$2:G$445,7,0)</f>
        <v>USO Y MANEJO DE LOS EPP</v>
      </c>
      <c r="AC35" s="31" t="s">
        <v>1200</v>
      </c>
      <c r="AD35" s="67"/>
    </row>
    <row r="36" spans="1:30" ht="50.1" customHeight="1">
      <c r="A36" s="100"/>
      <c r="B36" s="100"/>
      <c r="C36" s="67"/>
      <c r="D36" s="67"/>
      <c r="E36" s="74"/>
      <c r="F36" s="74"/>
      <c r="G36" s="54" t="str">
        <f>VLOOKUP(H36,PELIGROS!A$1:G$445,2,0)</f>
        <v>CONCENTRACIÓN EN ACTIVIDADES DE ALTO DESEMPEÑO MENTAL</v>
      </c>
      <c r="H36" s="54" t="s">
        <v>65</v>
      </c>
      <c r="I36" s="54" t="s">
        <v>1228</v>
      </c>
      <c r="J36" s="54" t="str">
        <f>VLOOKUP(H36,PELIGROS!A$2:G$445,3,0)</f>
        <v>ESTRÉS, CEFALEA, IRRITABILIDAD</v>
      </c>
      <c r="K36" s="31" t="s">
        <v>1197</v>
      </c>
      <c r="L36" s="54" t="str">
        <f>VLOOKUP(H36,PELIGROS!A$2:G$445,4,0)</f>
        <v>N/A</v>
      </c>
      <c r="M36" s="54" t="str">
        <f>VLOOKUP(H36,PELIGROS!A$2:G$445,5,0)</f>
        <v>PVE PSICOSOCIAL</v>
      </c>
      <c r="N36" s="31">
        <v>2</v>
      </c>
      <c r="O36" s="35">
        <v>3</v>
      </c>
      <c r="P36" s="35">
        <v>10</v>
      </c>
      <c r="Q36" s="36">
        <f t="shared" si="0"/>
        <v>6</v>
      </c>
      <c r="R36" s="36">
        <f t="shared" si="1"/>
        <v>60</v>
      </c>
      <c r="S36" s="30" t="str">
        <f t="shared" si="2"/>
        <v>M-6</v>
      </c>
      <c r="T36" s="37" t="str">
        <f t="shared" si="3"/>
        <v>III</v>
      </c>
      <c r="U36" s="38" t="str">
        <f t="shared" si="4"/>
        <v>Mejorable</v>
      </c>
      <c r="V36" s="67"/>
      <c r="W36" s="54" t="str">
        <f>VLOOKUP(H36,PELIGROS!A$2:G$445,6,0)</f>
        <v>ESTRÉS</v>
      </c>
      <c r="X36" s="31" t="s">
        <v>29</v>
      </c>
      <c r="Y36" s="31" t="s">
        <v>29</v>
      </c>
      <c r="Z36" s="31" t="s">
        <v>29</v>
      </c>
      <c r="AA36" s="30" t="s">
        <v>29</v>
      </c>
      <c r="AB36" s="54" t="str">
        <f>VLOOKUP(H36,PELIGROS!A$2:G$445,7,0)</f>
        <v>N/A</v>
      </c>
      <c r="AC36" s="31" t="s">
        <v>1201</v>
      </c>
      <c r="AD36" s="67"/>
    </row>
    <row r="37" spans="1:30" ht="50.1" customHeight="1">
      <c r="A37" s="100"/>
      <c r="B37" s="100"/>
      <c r="C37" s="67"/>
      <c r="D37" s="67"/>
      <c r="E37" s="74"/>
      <c r="F37" s="74"/>
      <c r="G37" s="54" t="str">
        <f>VLOOKUP(H37,PELIGROS!A$1:G$445,2,0)</f>
        <v>NATURALEZA DE LA TAREA</v>
      </c>
      <c r="H37" s="54" t="s">
        <v>69</v>
      </c>
      <c r="I37" s="54" t="s">
        <v>1228</v>
      </c>
      <c r="J37" s="54" t="str">
        <f>VLOOKUP(H37,PELIGROS!A$2:G$445,3,0)</f>
        <v>ESTRÉS,  TRANSTORNOS DEL SUEÑO</v>
      </c>
      <c r="K37" s="31" t="s">
        <v>1197</v>
      </c>
      <c r="L37" s="54" t="str">
        <f>VLOOKUP(H37,PELIGROS!A$2:G$445,4,0)</f>
        <v>N/A</v>
      </c>
      <c r="M37" s="54" t="str">
        <f>VLOOKUP(H37,PELIGROS!A$2:G$445,5,0)</f>
        <v>PVE PSICOSOCIAL</v>
      </c>
      <c r="N37" s="31">
        <v>2</v>
      </c>
      <c r="O37" s="35">
        <v>3</v>
      </c>
      <c r="P37" s="35">
        <v>10</v>
      </c>
      <c r="Q37" s="36">
        <f t="shared" si="0"/>
        <v>6</v>
      </c>
      <c r="R37" s="36">
        <f t="shared" si="1"/>
        <v>60</v>
      </c>
      <c r="S37" s="30" t="str">
        <f t="shared" si="2"/>
        <v>M-6</v>
      </c>
      <c r="T37" s="37" t="str">
        <f t="shared" si="3"/>
        <v>III</v>
      </c>
      <c r="U37" s="38" t="str">
        <f t="shared" si="4"/>
        <v>Mejorable</v>
      </c>
      <c r="V37" s="67"/>
      <c r="W37" s="54" t="str">
        <f>VLOOKUP(H37,PELIGROS!A$2:G$445,6,0)</f>
        <v>ESTRÉS</v>
      </c>
      <c r="X37" s="31" t="s">
        <v>29</v>
      </c>
      <c r="Y37" s="31" t="s">
        <v>29</v>
      </c>
      <c r="Z37" s="31" t="s">
        <v>29</v>
      </c>
      <c r="AA37" s="30" t="s">
        <v>29</v>
      </c>
      <c r="AB37" s="54" t="str">
        <f>VLOOKUP(H37,PELIGROS!A$2:G$445,7,0)</f>
        <v>N/A</v>
      </c>
      <c r="AC37" s="31" t="s">
        <v>1201</v>
      </c>
      <c r="AD37" s="67"/>
    </row>
    <row r="38" spans="1:30" ht="50.1" customHeight="1">
      <c r="A38" s="100"/>
      <c r="B38" s="100"/>
      <c r="C38" s="67"/>
      <c r="D38" s="67"/>
      <c r="E38" s="74"/>
      <c r="F38" s="74"/>
      <c r="G38" s="54" t="str">
        <f>VLOOKUP(H38,PELIGROS!A$1:G$445,2,0)</f>
        <v>Forzadas, Prolongadas</v>
      </c>
      <c r="H38" s="54" t="s">
        <v>37</v>
      </c>
      <c r="I38" s="54" t="s">
        <v>1229</v>
      </c>
      <c r="J38" s="54" t="str">
        <f>VLOOKUP(H38,PELIGROS!A$2:G$445,3,0)</f>
        <v xml:space="preserve">Lesiones osteomusculares, lesiones osteoarticulares
</v>
      </c>
      <c r="K38" s="31" t="s">
        <v>1202</v>
      </c>
      <c r="L38" s="54" t="str">
        <f>VLOOKUP(H38,PELIGROS!A$2:G$445,4,0)</f>
        <v>Inspecciones planeadas e inspecciones no planeadas, procedimientos de programas de seguridad y salud en el trabajo</v>
      </c>
      <c r="M38" s="54" t="str">
        <f>VLOOKUP(H38,PELIGROS!A$2:G$445,5,0)</f>
        <v>PVE Biomecánico, programa pausas activas, exámenes periódicos, recomendaciones, control de posturas</v>
      </c>
      <c r="N38" s="31">
        <v>2</v>
      </c>
      <c r="O38" s="35">
        <v>3</v>
      </c>
      <c r="P38" s="35">
        <v>10</v>
      </c>
      <c r="Q38" s="36">
        <f t="shared" si="0"/>
        <v>6</v>
      </c>
      <c r="R38" s="36">
        <f t="shared" si="1"/>
        <v>60</v>
      </c>
      <c r="S38" s="30" t="str">
        <f t="shared" si="2"/>
        <v>M-6</v>
      </c>
      <c r="T38" s="37" t="str">
        <f t="shared" si="3"/>
        <v>III</v>
      </c>
      <c r="U38" s="38" t="str">
        <f t="shared" si="4"/>
        <v>Mejorable</v>
      </c>
      <c r="V38" s="67"/>
      <c r="W38" s="54" t="str">
        <f>VLOOKUP(H38,PELIGROS!A$2:G$445,6,0)</f>
        <v>Enfermedades Osteomusculares</v>
      </c>
      <c r="X38" s="31" t="s">
        <v>29</v>
      </c>
      <c r="Y38" s="31" t="s">
        <v>29</v>
      </c>
      <c r="Z38" s="31" t="s">
        <v>29</v>
      </c>
      <c r="AA38" s="30" t="s">
        <v>29</v>
      </c>
      <c r="AB38" s="54" t="str">
        <f>VLOOKUP(H38,PELIGROS!A$2:G$445,7,0)</f>
        <v>Prevención en lesiones osteomusculares, líderes de pausas activas</v>
      </c>
      <c r="AC38" s="31" t="s">
        <v>1216</v>
      </c>
      <c r="AD38" s="67"/>
    </row>
    <row r="39" spans="1:30" ht="50.1" customHeight="1">
      <c r="A39" s="100"/>
      <c r="B39" s="100"/>
      <c r="C39" s="67"/>
      <c r="D39" s="67"/>
      <c r="E39" s="74"/>
      <c r="F39" s="74"/>
      <c r="G39" s="54" t="str">
        <f>VLOOKUP(H39,PELIGROS!A$1:G$445,2,0)</f>
        <v>Higiene Muscular</v>
      </c>
      <c r="H39" s="54" t="s">
        <v>464</v>
      </c>
      <c r="I39" s="54" t="s">
        <v>1229</v>
      </c>
      <c r="J39" s="54" t="str">
        <f>VLOOKUP(H39,PELIGROS!A$2:G$445,3,0)</f>
        <v>Lesiones Musculoesqueléticas</v>
      </c>
      <c r="K39" s="31" t="s">
        <v>1202</v>
      </c>
      <c r="L39" s="54" t="str">
        <f>VLOOKUP(H39,PELIGROS!A$2:G$445,4,0)</f>
        <v>N/A</v>
      </c>
      <c r="M39" s="54" t="str">
        <f>VLOOKUP(H39,PELIGROS!A$2:G$445,5,0)</f>
        <v>N/A</v>
      </c>
      <c r="N39" s="31">
        <v>2</v>
      </c>
      <c r="O39" s="35">
        <v>3</v>
      </c>
      <c r="P39" s="35">
        <v>10</v>
      </c>
      <c r="Q39" s="36">
        <f t="shared" si="0"/>
        <v>6</v>
      </c>
      <c r="R39" s="36">
        <f t="shared" si="1"/>
        <v>60</v>
      </c>
      <c r="S39" s="30" t="str">
        <f t="shared" si="2"/>
        <v>M-6</v>
      </c>
      <c r="T39" s="37" t="str">
        <f t="shared" si="3"/>
        <v>III</v>
      </c>
      <c r="U39" s="38" t="str">
        <f t="shared" si="4"/>
        <v>Mejorable</v>
      </c>
      <c r="V39" s="67"/>
      <c r="W39" s="54" t="str">
        <f>VLOOKUP(H39,PELIGROS!A$2:G$445,6,0)</f>
        <v xml:space="preserve">Enfermedades Osteomusculares
</v>
      </c>
      <c r="X39" s="31" t="s">
        <v>29</v>
      </c>
      <c r="Y39" s="31" t="s">
        <v>29</v>
      </c>
      <c r="Z39" s="31" t="s">
        <v>29</v>
      </c>
      <c r="AA39" s="30" t="s">
        <v>29</v>
      </c>
      <c r="AB39" s="54" t="str">
        <f>VLOOKUP(H39,PELIGROS!A$2:G$445,7,0)</f>
        <v>Prevención en lesiones osteomusculares, líderes de pausas activas</v>
      </c>
      <c r="AC39" s="31" t="s">
        <v>1216</v>
      </c>
      <c r="AD39" s="67"/>
    </row>
    <row r="40" spans="1:30" ht="50.1" customHeight="1">
      <c r="A40" s="100"/>
      <c r="B40" s="100"/>
      <c r="C40" s="67"/>
      <c r="D40" s="67"/>
      <c r="E40" s="74"/>
      <c r="F40" s="74"/>
      <c r="G40" s="54" t="str">
        <f>VLOOKUP(H40,PELIGROS!A$1:G$445,2,0)</f>
        <v>Atropellamiento, Envestir</v>
      </c>
      <c r="H40" s="54" t="s">
        <v>1071</v>
      </c>
      <c r="I40" s="54" t="s">
        <v>1230</v>
      </c>
      <c r="J40" s="54" t="str">
        <f>VLOOKUP(H40,PELIGROS!A$2:G$445,3,0)</f>
        <v>Lesiones, pérdidas materiales, muerte</v>
      </c>
      <c r="K40" s="31" t="s">
        <v>1197</v>
      </c>
      <c r="L40" s="54" t="str">
        <f>VLOOKUP(H40,PELIGROS!A$2:G$445,4,0)</f>
        <v>Inspecciones planeadas e inspecciones no planeadas, procedimientos de programas de seguridad y salud en el trabajo</v>
      </c>
      <c r="M40" s="54" t="str">
        <f>VLOOKUP(H40,PELIGROS!A$2:G$445,5,0)</f>
        <v>Programa de seguridad vial, señalización</v>
      </c>
      <c r="N40" s="31">
        <v>2</v>
      </c>
      <c r="O40" s="35">
        <v>1</v>
      </c>
      <c r="P40" s="35">
        <v>60</v>
      </c>
      <c r="Q40" s="36">
        <f t="shared" si="0"/>
        <v>2</v>
      </c>
      <c r="R40" s="36">
        <f t="shared" si="1"/>
        <v>120</v>
      </c>
      <c r="S40" s="30" t="str">
        <f t="shared" si="2"/>
        <v>B-2</v>
      </c>
      <c r="T40" s="37" t="str">
        <f t="shared" si="3"/>
        <v>III</v>
      </c>
      <c r="U40" s="38" t="str">
        <f t="shared" si="4"/>
        <v>Mejorable</v>
      </c>
      <c r="V40" s="67"/>
      <c r="W40" s="54" t="str">
        <f>VLOOKUP(H40,PELIGROS!A$2:G$445,6,0)</f>
        <v>Muerte</v>
      </c>
      <c r="X40" s="31" t="s">
        <v>29</v>
      </c>
      <c r="Y40" s="31" t="s">
        <v>29</v>
      </c>
      <c r="Z40" s="31" t="s">
        <v>29</v>
      </c>
      <c r="AA40" s="30" t="s">
        <v>29</v>
      </c>
      <c r="AB40" s="54" t="str">
        <f>VLOOKUP(H40,PELIGROS!A$2:G$445,7,0)</f>
        <v>Seguridad vial y manejo defensivo, aseguramiento de áreas de trabajo</v>
      </c>
      <c r="AC40" s="31" t="s">
        <v>1217</v>
      </c>
      <c r="AD40" s="67"/>
    </row>
    <row r="41" spans="1:30" ht="50.1" customHeight="1">
      <c r="A41" s="100"/>
      <c r="B41" s="100"/>
      <c r="C41" s="67"/>
      <c r="D41" s="67"/>
      <c r="E41" s="74"/>
      <c r="F41" s="74"/>
      <c r="G41" s="54" t="str">
        <f>VLOOKUP(H41,PELIGROS!A$1:G$445,2,0)</f>
        <v>Superficies de trabajo irregulares o deslizantes</v>
      </c>
      <c r="H41" s="54" t="s">
        <v>571</v>
      </c>
      <c r="I41" s="54" t="s">
        <v>1230</v>
      </c>
      <c r="J41" s="54" t="str">
        <f>VLOOKUP(H41,PELIGROS!A$2:G$445,3,0)</f>
        <v>Caídas del mismo nivel, fracturas, golpe con objetos, caídas de objetos, obstrucción de rutas de evacuación</v>
      </c>
      <c r="K41" s="31" t="s">
        <v>1197</v>
      </c>
      <c r="L41" s="54" t="str">
        <f>VLOOKUP(H41,PELIGROS!A$2:G$445,4,0)</f>
        <v>N/A</v>
      </c>
      <c r="M41" s="54" t="str">
        <f>VLOOKUP(H41,PELIGROS!A$2:G$445,5,0)</f>
        <v>N/A</v>
      </c>
      <c r="N41" s="31">
        <v>2</v>
      </c>
      <c r="O41" s="35">
        <v>3</v>
      </c>
      <c r="P41" s="35">
        <v>25</v>
      </c>
      <c r="Q41" s="36">
        <f t="shared" si="0"/>
        <v>6</v>
      </c>
      <c r="R41" s="36">
        <f t="shared" si="1"/>
        <v>150</v>
      </c>
      <c r="S41" s="30" t="str">
        <f t="shared" si="2"/>
        <v>M-6</v>
      </c>
      <c r="T41" s="37" t="str">
        <f t="shared" si="3"/>
        <v>II</v>
      </c>
      <c r="U41" s="38" t="str">
        <f t="shared" si="4"/>
        <v>No Aceptable o Aceptable Con Control Especifico</v>
      </c>
      <c r="V41" s="67"/>
      <c r="W41" s="54" t="str">
        <f>VLOOKUP(H41,PELIGROS!A$2:G$445,6,0)</f>
        <v>Caídas de distinto nivel</v>
      </c>
      <c r="X41" s="31" t="s">
        <v>29</v>
      </c>
      <c r="Y41" s="31" t="s">
        <v>29</v>
      </c>
      <c r="Z41" s="31" t="s">
        <v>29</v>
      </c>
      <c r="AA41" s="30" t="s">
        <v>1203</v>
      </c>
      <c r="AB41" s="54" t="str">
        <f>VLOOKUP(H41,PELIGROS!A$2:G$445,7,0)</f>
        <v>Pautas Básicas en orden y aseo en el lugar de trabajo, actos y condiciones inseguras</v>
      </c>
      <c r="AC41" s="31" t="s">
        <v>29</v>
      </c>
      <c r="AD41" s="67"/>
    </row>
    <row r="42" spans="1:30" ht="50.1" customHeight="1">
      <c r="A42" s="100"/>
      <c r="B42" s="100"/>
      <c r="C42" s="67"/>
      <c r="D42" s="67"/>
      <c r="E42" s="74"/>
      <c r="F42" s="74"/>
      <c r="G42" s="54" t="str">
        <f>VLOOKUP(H42,PELIGROS!A$1:G$445,2,0)</f>
        <v>Sistemas y medidas de almacenamiento</v>
      </c>
      <c r="H42" s="54" t="s">
        <v>575</v>
      </c>
      <c r="I42" s="54" t="s">
        <v>1230</v>
      </c>
      <c r="J42" s="54" t="str">
        <f>VLOOKUP(H42,PELIGROS!A$2:G$445,3,0)</f>
        <v>Caídas del mismo y distinto nivel , fracturas, golpe con objetos, caídas de objetos, obstrucción de rutas de evacuación</v>
      </c>
      <c r="K42" s="31" t="s">
        <v>1197</v>
      </c>
      <c r="L42" s="54" t="str">
        <f>VLOOKUP(H42,PELIGROS!A$2:G$445,4,0)</f>
        <v>N/A</v>
      </c>
      <c r="M42" s="54" t="str">
        <f>VLOOKUP(H42,PELIGROS!A$2:G$445,5,0)</f>
        <v>N/A</v>
      </c>
      <c r="N42" s="31">
        <v>2</v>
      </c>
      <c r="O42" s="35">
        <v>3</v>
      </c>
      <c r="P42" s="35">
        <v>25</v>
      </c>
      <c r="Q42" s="36">
        <f t="shared" si="0"/>
        <v>6</v>
      </c>
      <c r="R42" s="36">
        <f t="shared" si="1"/>
        <v>150</v>
      </c>
      <c r="S42" s="30" t="str">
        <f t="shared" si="2"/>
        <v>M-6</v>
      </c>
      <c r="T42" s="37" t="str">
        <f t="shared" si="3"/>
        <v>II</v>
      </c>
      <c r="U42" s="38" t="str">
        <f t="shared" si="4"/>
        <v>No Aceptable o Aceptable Con Control Especifico</v>
      </c>
      <c r="V42" s="67"/>
      <c r="W42" s="54" t="str">
        <f>VLOOKUP(H42,PELIGROS!A$2:G$445,6,0)</f>
        <v>Caídas de mismo y Distinto nivel</v>
      </c>
      <c r="X42" s="31" t="s">
        <v>29</v>
      </c>
      <c r="Y42" s="31" t="s">
        <v>29</v>
      </c>
      <c r="Z42" s="31" t="s">
        <v>29</v>
      </c>
      <c r="AA42" s="30" t="s">
        <v>1214</v>
      </c>
      <c r="AB42" s="54" t="str">
        <f>VLOOKUP(H42,PELIGROS!A$2:G$445,7,0)</f>
        <v>Pautas Básicas en orden y aseo en el lugar de trabajo, actos y condiciones inseguras</v>
      </c>
      <c r="AC42" s="31" t="s">
        <v>29</v>
      </c>
      <c r="AD42" s="67"/>
    </row>
    <row r="43" spans="1:30" ht="50.1" customHeight="1">
      <c r="A43" s="100"/>
      <c r="B43" s="100"/>
      <c r="C43" s="67"/>
      <c r="D43" s="67"/>
      <c r="E43" s="74"/>
      <c r="F43" s="74"/>
      <c r="G43" s="54" t="str">
        <f>VLOOKUP(H43,PELIGROS!A$1:G$445,2,0)</f>
        <v>Atraco, golpiza, atentados y secuestrados</v>
      </c>
      <c r="H43" s="54" t="s">
        <v>51</v>
      </c>
      <c r="I43" s="54" t="s">
        <v>1230</v>
      </c>
      <c r="J43" s="54" t="str">
        <f>VLOOKUP(H43,PELIGROS!A$2:G$445,3,0)</f>
        <v>Estrés, golpes, Secuestros</v>
      </c>
      <c r="K43" s="31" t="s">
        <v>1197</v>
      </c>
      <c r="L43" s="54" t="str">
        <f>VLOOKUP(H43,PELIGROS!A$2:G$445,4,0)</f>
        <v>Inspecciones planeadas e inspecciones no planeadas, procedimientos de programas de seguridad y salud en el trabajo</v>
      </c>
      <c r="M43" s="54" t="str">
        <f>VLOOKUP(H43,PELIGROS!A$2:G$445,5,0)</f>
        <v xml:space="preserve">Uniformes Corporativos, Chaquetas corporativas, Carnetización
</v>
      </c>
      <c r="N43" s="31">
        <v>2</v>
      </c>
      <c r="O43" s="35">
        <v>1</v>
      </c>
      <c r="P43" s="35">
        <v>60</v>
      </c>
      <c r="Q43" s="36">
        <f t="shared" si="0"/>
        <v>2</v>
      </c>
      <c r="R43" s="36">
        <f t="shared" si="1"/>
        <v>120</v>
      </c>
      <c r="S43" s="30" t="str">
        <f t="shared" si="2"/>
        <v>B-2</v>
      </c>
      <c r="T43" s="37" t="str">
        <f t="shared" si="3"/>
        <v>III</v>
      </c>
      <c r="U43" s="38" t="str">
        <f t="shared" si="4"/>
        <v>Mejorable</v>
      </c>
      <c r="V43" s="67"/>
      <c r="W43" s="54" t="str">
        <f>VLOOKUP(H43,PELIGROS!A$2:G$445,6,0)</f>
        <v>Secuestros</v>
      </c>
      <c r="X43" s="31" t="s">
        <v>29</v>
      </c>
      <c r="Y43" s="31" t="s">
        <v>29</v>
      </c>
      <c r="Z43" s="31" t="s">
        <v>29</v>
      </c>
      <c r="AA43" s="30" t="s">
        <v>29</v>
      </c>
      <c r="AB43" s="54" t="str">
        <f>VLOOKUP(H43,PELIGROS!A$2:G$445,7,0)</f>
        <v>N/A</v>
      </c>
      <c r="AC43" s="31" t="s">
        <v>1215</v>
      </c>
      <c r="AD43" s="67"/>
    </row>
    <row r="44" spans="1:30" ht="50.1" customHeight="1">
      <c r="A44" s="100"/>
      <c r="B44" s="100"/>
      <c r="C44" s="68"/>
      <c r="D44" s="68"/>
      <c r="E44" s="75"/>
      <c r="F44" s="75"/>
      <c r="G44" s="54" t="str">
        <f>VLOOKUP(H44,PELIGROS!A$1:G$445,2,0)</f>
        <v>SISMOS, INCENDIOS, INUNDACIONES, TERREMOTOS, VENDAVALES, DERRUMBE</v>
      </c>
      <c r="H44" s="54" t="s">
        <v>55</v>
      </c>
      <c r="I44" s="54" t="s">
        <v>1231</v>
      </c>
      <c r="J44" s="54" t="str">
        <f>VLOOKUP(H44,PELIGROS!A$2:G$445,3,0)</f>
        <v>SISMOS, INCENDIOS, INUNDACIONES, TERREMOTOS, VENDAVALES</v>
      </c>
      <c r="K44" s="31" t="s">
        <v>1197</v>
      </c>
      <c r="L44" s="54" t="str">
        <f>VLOOKUP(H44,PELIGROS!A$2:G$445,4,0)</f>
        <v>Inspecciones planeadas e inspecciones no planeadas, procedimientos de programas de seguridad y salud en el trabajo</v>
      </c>
      <c r="M44" s="54" t="str">
        <f>VLOOKUP(H44,PELIGROS!A$2:G$445,5,0)</f>
        <v>BRIGADAS DE EMERGENCIAS</v>
      </c>
      <c r="N44" s="31">
        <v>2</v>
      </c>
      <c r="O44" s="35">
        <v>1</v>
      </c>
      <c r="P44" s="35">
        <v>100</v>
      </c>
      <c r="Q44" s="36">
        <f t="shared" si="0"/>
        <v>2</v>
      </c>
      <c r="R44" s="36">
        <f t="shared" si="1"/>
        <v>200</v>
      </c>
      <c r="S44" s="30" t="str">
        <f t="shared" si="2"/>
        <v>B-2</v>
      </c>
      <c r="T44" s="37" t="str">
        <f t="shared" si="3"/>
        <v>II</v>
      </c>
      <c r="U44" s="38" t="str">
        <f t="shared" si="4"/>
        <v>No Aceptable o Aceptable Con Control Especifico</v>
      </c>
      <c r="V44" s="68"/>
      <c r="W44" s="54" t="str">
        <f>VLOOKUP(H44,PELIGROS!A$2:G$445,6,0)</f>
        <v>MUERTE</v>
      </c>
      <c r="X44" s="31" t="s">
        <v>29</v>
      </c>
      <c r="Y44" s="31" t="s">
        <v>29</v>
      </c>
      <c r="Z44" s="31" t="s">
        <v>29</v>
      </c>
      <c r="AA44" s="30" t="s">
        <v>1204</v>
      </c>
      <c r="AB44" s="54" t="str">
        <f>VLOOKUP(H44,PELIGROS!A$2:G$445,7,0)</f>
        <v>ENTRENAMIENTO DE LA BRIGADA; DIVULGACIÓN DE PLAN DE EMERGENCIA</v>
      </c>
      <c r="AC44" s="31" t="s">
        <v>1205</v>
      </c>
      <c r="AD44" s="68"/>
    </row>
    <row r="45" spans="1:30" ht="50.1" customHeight="1">
      <c r="A45" s="100"/>
      <c r="B45" s="100"/>
      <c r="C45" s="76" t="s">
        <v>1218</v>
      </c>
      <c r="D45" s="76" t="s">
        <v>1219</v>
      </c>
      <c r="E45" s="78" t="s">
        <v>1030</v>
      </c>
      <c r="F45" s="78" t="s">
        <v>1196</v>
      </c>
      <c r="G45" s="55" t="str">
        <f>VLOOKUP(H45,PELIGROS!A$1:G$445,2,0)</f>
        <v>Virus</v>
      </c>
      <c r="H45" s="55" t="s">
        <v>108</v>
      </c>
      <c r="I45" s="55" t="s">
        <v>1226</v>
      </c>
      <c r="J45" s="55" t="str">
        <f>VLOOKUP(H45,PELIGROS!A$2:G$445,3,0)</f>
        <v>Infecciones Virales</v>
      </c>
      <c r="K45" s="39" t="s">
        <v>1197</v>
      </c>
      <c r="L45" s="55" t="str">
        <f>VLOOKUP(H45,PELIGROS!A$2:G$445,4,0)</f>
        <v>N/A</v>
      </c>
      <c r="M45" s="55" t="str">
        <f>VLOOKUP(H45,PELIGROS!A$2:G$445,5,0)</f>
        <v>Vacunación</v>
      </c>
      <c r="N45" s="39">
        <v>2</v>
      </c>
      <c r="O45" s="40">
        <v>1</v>
      </c>
      <c r="P45" s="40">
        <v>10</v>
      </c>
      <c r="Q45" s="41">
        <f t="shared" si="0"/>
        <v>2</v>
      </c>
      <c r="R45" s="41">
        <f t="shared" si="1"/>
        <v>20</v>
      </c>
      <c r="S45" s="42" t="str">
        <f t="shared" si="2"/>
        <v>B-2</v>
      </c>
      <c r="T45" s="43" t="str">
        <f t="shared" si="3"/>
        <v>IV</v>
      </c>
      <c r="U45" s="44" t="str">
        <f t="shared" si="4"/>
        <v>Aceptable</v>
      </c>
      <c r="V45" s="76">
        <v>1</v>
      </c>
      <c r="W45" s="55" t="str">
        <f>VLOOKUP(H45,PELIGROS!A$2:G$445,6,0)</f>
        <v xml:space="preserve">Enfermedades Infectocontagiosas
</v>
      </c>
      <c r="X45" s="39" t="s">
        <v>29</v>
      </c>
      <c r="Y45" s="39" t="s">
        <v>29</v>
      </c>
      <c r="Z45" s="39" t="s">
        <v>29</v>
      </c>
      <c r="AA45" s="42" t="s">
        <v>29</v>
      </c>
      <c r="AB45" s="55" t="str">
        <f>VLOOKUP(H45,PELIGROS!A$2:G$445,7,0)</f>
        <v>Autocuidado</v>
      </c>
      <c r="AC45" s="39" t="s">
        <v>1198</v>
      </c>
      <c r="AD45" s="76" t="s">
        <v>1199</v>
      </c>
    </row>
    <row r="46" spans="1:30" ht="50.1" customHeight="1">
      <c r="A46" s="100"/>
      <c r="B46" s="100"/>
      <c r="C46" s="69"/>
      <c r="D46" s="69"/>
      <c r="E46" s="71"/>
      <c r="F46" s="71"/>
      <c r="G46" s="55" t="str">
        <f>VLOOKUP(H46,PELIGROS!A$1:G$445,2,0)</f>
        <v xml:space="preserve">HUMOS </v>
      </c>
      <c r="H46" s="55" t="s">
        <v>240</v>
      </c>
      <c r="I46" s="55" t="s">
        <v>1227</v>
      </c>
      <c r="J46" s="55" t="str">
        <f>VLOOKUP(H46,PELIGROS!A$2:G$445,3,0)</f>
        <v xml:space="preserve">ASMA,GRIPA, NEUMOCONIOSIS, CÁNCER </v>
      </c>
      <c r="K46" s="39" t="s">
        <v>1208</v>
      </c>
      <c r="L46" s="55" t="str">
        <f>VLOOKUP(H46,PELIGROS!A$2:G$445,4,0)</f>
        <v>Inspecciones planeadas e inspecciones no planeadas, procedimientos de programas de seguridad y salud en el trabajo</v>
      </c>
      <c r="M46" s="55" t="str">
        <f>VLOOKUP(H46,PELIGROS!A$2:G$445,5,0)</f>
        <v xml:space="preserve">EPP TAPABOCAS, CARETAS CON FILTROS </v>
      </c>
      <c r="N46" s="39">
        <v>2</v>
      </c>
      <c r="O46" s="40">
        <v>3</v>
      </c>
      <c r="P46" s="40">
        <v>10</v>
      </c>
      <c r="Q46" s="41">
        <f t="shared" si="0"/>
        <v>6</v>
      </c>
      <c r="R46" s="41">
        <f t="shared" si="1"/>
        <v>60</v>
      </c>
      <c r="S46" s="42" t="str">
        <f t="shared" si="2"/>
        <v>M-6</v>
      </c>
      <c r="T46" s="43" t="str">
        <f t="shared" si="3"/>
        <v>III</v>
      </c>
      <c r="U46" s="44" t="str">
        <f t="shared" si="4"/>
        <v>Mejorable</v>
      </c>
      <c r="V46" s="69"/>
      <c r="W46" s="55" t="str">
        <f>VLOOKUP(H46,PELIGROS!A$2:G$445,6,0)</f>
        <v>NEUMOCONIOSIS</v>
      </c>
      <c r="X46" s="39" t="s">
        <v>29</v>
      </c>
      <c r="Y46" s="39" t="s">
        <v>29</v>
      </c>
      <c r="Z46" s="39" t="s">
        <v>29</v>
      </c>
      <c r="AA46" s="42" t="s">
        <v>29</v>
      </c>
      <c r="AB46" s="55" t="str">
        <f>VLOOKUP(H46,PELIGROS!A$2:G$445,7,0)</f>
        <v>USO Y MANEJO ADECUADO DE E.P.P.</v>
      </c>
      <c r="AC46" s="39" t="s">
        <v>1209</v>
      </c>
      <c r="AD46" s="69"/>
    </row>
    <row r="47" spans="1:30" ht="50.1" customHeight="1">
      <c r="A47" s="100"/>
      <c r="B47" s="100"/>
      <c r="C47" s="69"/>
      <c r="D47" s="69"/>
      <c r="E47" s="71"/>
      <c r="F47" s="71"/>
      <c r="G47" s="55" t="str">
        <f>VLOOKUP(H47,PELIGROS!A$1:G$445,2,0)</f>
        <v>MATERIAL PARTICULADO</v>
      </c>
      <c r="H47" s="55" t="s">
        <v>251</v>
      </c>
      <c r="I47" s="55" t="s">
        <v>1227</v>
      </c>
      <c r="J47" s="55" t="str">
        <f>VLOOKUP(H47,PELIGROS!A$2:G$445,3,0)</f>
        <v>NEUMOCONIOSIS, BRONQUITIS, ASMA, SILICOSIS</v>
      </c>
      <c r="K47" s="39" t="s">
        <v>1197</v>
      </c>
      <c r="L47" s="55" t="str">
        <f>VLOOKUP(H47,PELIGROS!A$2:G$445,4,0)</f>
        <v>Inspecciones planeadas e inspecciones no planeadas, procedimientos de programas de seguridad y salud en el trabajo</v>
      </c>
      <c r="M47" s="55" t="str">
        <f>VLOOKUP(H47,PELIGROS!A$2:G$445,5,0)</f>
        <v>EPP MASCARILLAS Y FILTROS</v>
      </c>
      <c r="N47" s="39">
        <v>2</v>
      </c>
      <c r="O47" s="40">
        <v>2</v>
      </c>
      <c r="P47" s="40">
        <v>10</v>
      </c>
      <c r="Q47" s="41">
        <f t="shared" si="0"/>
        <v>4</v>
      </c>
      <c r="R47" s="41">
        <f t="shared" si="1"/>
        <v>40</v>
      </c>
      <c r="S47" s="42" t="str">
        <f t="shared" si="2"/>
        <v>B-4</v>
      </c>
      <c r="T47" s="43" t="str">
        <f t="shared" si="3"/>
        <v>III</v>
      </c>
      <c r="U47" s="44" t="str">
        <f t="shared" si="4"/>
        <v>Mejorable</v>
      </c>
      <c r="V47" s="69"/>
      <c r="W47" s="55" t="str">
        <f>VLOOKUP(H47,PELIGROS!A$2:G$445,6,0)</f>
        <v>NEUMOCONIOSIS</v>
      </c>
      <c r="X47" s="39" t="s">
        <v>29</v>
      </c>
      <c r="Y47" s="39" t="s">
        <v>29</v>
      </c>
      <c r="Z47" s="39" t="s">
        <v>29</v>
      </c>
      <c r="AA47" s="42" t="s">
        <v>29</v>
      </c>
      <c r="AB47" s="55" t="str">
        <f>VLOOKUP(H47,PELIGROS!A$2:G$445,7,0)</f>
        <v>USO Y MANEJO DE LOS EPP</v>
      </c>
      <c r="AC47" s="39" t="s">
        <v>1200</v>
      </c>
      <c r="AD47" s="69"/>
    </row>
    <row r="48" spans="1:30" ht="50.1" customHeight="1">
      <c r="A48" s="100"/>
      <c r="B48" s="100"/>
      <c r="C48" s="69"/>
      <c r="D48" s="69"/>
      <c r="E48" s="71"/>
      <c r="F48" s="71"/>
      <c r="G48" s="55" t="str">
        <f>VLOOKUP(H48,PELIGROS!A$1:G$445,2,0)</f>
        <v>CONCENTRACIÓN EN ACTIVIDADES DE ALTO DESEMPEÑO MENTAL</v>
      </c>
      <c r="H48" s="55" t="s">
        <v>65</v>
      </c>
      <c r="I48" s="55" t="s">
        <v>1228</v>
      </c>
      <c r="J48" s="55" t="str">
        <f>VLOOKUP(H48,PELIGROS!A$2:G$445,3,0)</f>
        <v>ESTRÉS, CEFALEA, IRRITABILIDAD</v>
      </c>
      <c r="K48" s="39" t="s">
        <v>1197</v>
      </c>
      <c r="L48" s="55" t="str">
        <f>VLOOKUP(H48,PELIGROS!A$2:G$445,4,0)</f>
        <v>N/A</v>
      </c>
      <c r="M48" s="55" t="str">
        <f>VLOOKUP(H48,PELIGROS!A$2:G$445,5,0)</f>
        <v>PVE PSICOSOCIAL</v>
      </c>
      <c r="N48" s="39">
        <v>2</v>
      </c>
      <c r="O48" s="40">
        <v>2</v>
      </c>
      <c r="P48" s="40">
        <v>10</v>
      </c>
      <c r="Q48" s="41">
        <f t="shared" si="0"/>
        <v>4</v>
      </c>
      <c r="R48" s="41">
        <f t="shared" si="1"/>
        <v>40</v>
      </c>
      <c r="S48" s="42" t="str">
        <f t="shared" si="2"/>
        <v>B-4</v>
      </c>
      <c r="T48" s="43" t="str">
        <f t="shared" si="3"/>
        <v>III</v>
      </c>
      <c r="U48" s="44" t="str">
        <f t="shared" si="4"/>
        <v>Mejorable</v>
      </c>
      <c r="V48" s="69"/>
      <c r="W48" s="55" t="str">
        <f>VLOOKUP(H48,PELIGROS!A$2:G$445,6,0)</f>
        <v>ESTRÉS</v>
      </c>
      <c r="X48" s="39" t="s">
        <v>29</v>
      </c>
      <c r="Y48" s="39" t="s">
        <v>29</v>
      </c>
      <c r="Z48" s="39" t="s">
        <v>29</v>
      </c>
      <c r="AA48" s="42" t="s">
        <v>29</v>
      </c>
      <c r="AB48" s="55" t="str">
        <f>VLOOKUP(H48,PELIGROS!A$2:G$445,7,0)</f>
        <v>N/A</v>
      </c>
      <c r="AC48" s="39" t="s">
        <v>1201</v>
      </c>
      <c r="AD48" s="69"/>
    </row>
    <row r="49" spans="1:30" ht="50.1" customHeight="1">
      <c r="A49" s="100"/>
      <c r="B49" s="100"/>
      <c r="C49" s="69"/>
      <c r="D49" s="69"/>
      <c r="E49" s="71"/>
      <c r="F49" s="71"/>
      <c r="G49" s="55" t="str">
        <f>VLOOKUP(H49,PELIGROS!A$1:G$445,2,0)</f>
        <v>NATURALEZA DE LA TAREA</v>
      </c>
      <c r="H49" s="55" t="s">
        <v>69</v>
      </c>
      <c r="I49" s="55" t="s">
        <v>1228</v>
      </c>
      <c r="J49" s="55" t="str">
        <f>VLOOKUP(H49,PELIGROS!A$2:G$445,3,0)</f>
        <v>ESTRÉS,  TRANSTORNOS DEL SUEÑO</v>
      </c>
      <c r="K49" s="39" t="s">
        <v>1197</v>
      </c>
      <c r="L49" s="55" t="str">
        <f>VLOOKUP(H49,PELIGROS!A$2:G$445,4,0)</f>
        <v>N/A</v>
      </c>
      <c r="M49" s="55" t="str">
        <f>VLOOKUP(H49,PELIGROS!A$2:G$445,5,0)</f>
        <v>PVE PSICOSOCIAL</v>
      </c>
      <c r="N49" s="39">
        <v>2</v>
      </c>
      <c r="O49" s="40">
        <v>3</v>
      </c>
      <c r="P49" s="40">
        <v>10</v>
      </c>
      <c r="Q49" s="41">
        <f t="shared" si="0"/>
        <v>6</v>
      </c>
      <c r="R49" s="41">
        <f t="shared" si="1"/>
        <v>60</v>
      </c>
      <c r="S49" s="42" t="str">
        <f t="shared" si="2"/>
        <v>M-6</v>
      </c>
      <c r="T49" s="43" t="str">
        <f t="shared" si="3"/>
        <v>III</v>
      </c>
      <c r="U49" s="44" t="str">
        <f t="shared" si="4"/>
        <v>Mejorable</v>
      </c>
      <c r="V49" s="69"/>
      <c r="W49" s="55" t="str">
        <f>VLOOKUP(H49,PELIGROS!A$2:G$445,6,0)</f>
        <v>ESTRÉS</v>
      </c>
      <c r="X49" s="39" t="s">
        <v>29</v>
      </c>
      <c r="Y49" s="39" t="s">
        <v>29</v>
      </c>
      <c r="Z49" s="39" t="s">
        <v>29</v>
      </c>
      <c r="AA49" s="42" t="s">
        <v>29</v>
      </c>
      <c r="AB49" s="55" t="str">
        <f>VLOOKUP(H49,PELIGROS!A$2:G$445,7,0)</f>
        <v>N/A</v>
      </c>
      <c r="AC49" s="39" t="s">
        <v>1201</v>
      </c>
      <c r="AD49" s="69"/>
    </row>
    <row r="50" spans="1:30" ht="50.1" customHeight="1">
      <c r="A50" s="100"/>
      <c r="B50" s="100"/>
      <c r="C50" s="69"/>
      <c r="D50" s="69"/>
      <c r="E50" s="71"/>
      <c r="F50" s="71"/>
      <c r="G50" s="55" t="str">
        <f>VLOOKUP(H50,PELIGROS!A$1:G$445,2,0)</f>
        <v>Forzadas, Prolongadas</v>
      </c>
      <c r="H50" s="55" t="s">
        <v>37</v>
      </c>
      <c r="I50" s="55" t="s">
        <v>1229</v>
      </c>
      <c r="J50" s="55" t="str">
        <f>VLOOKUP(H50,PELIGROS!A$2:G$445,3,0)</f>
        <v xml:space="preserve">Lesiones osteomusculares, lesiones osteoarticulares
</v>
      </c>
      <c r="K50" s="39" t="s">
        <v>1202</v>
      </c>
      <c r="L50" s="55" t="str">
        <f>VLOOKUP(H50,PELIGROS!A$2:G$445,4,0)</f>
        <v>Inspecciones planeadas e inspecciones no planeadas, procedimientos de programas de seguridad y salud en el trabajo</v>
      </c>
      <c r="M50" s="55" t="str">
        <f>VLOOKUP(H50,PELIGROS!A$2:G$445,5,0)</f>
        <v>PVE Biomecánico, programa pausas activas, exámenes periódicos, recomendaciones, control de posturas</v>
      </c>
      <c r="N50" s="39">
        <v>2</v>
      </c>
      <c r="O50" s="40">
        <v>3</v>
      </c>
      <c r="P50" s="40">
        <v>10</v>
      </c>
      <c r="Q50" s="41">
        <f t="shared" si="0"/>
        <v>6</v>
      </c>
      <c r="R50" s="41">
        <f t="shared" si="1"/>
        <v>60</v>
      </c>
      <c r="S50" s="42" t="str">
        <f t="shared" si="2"/>
        <v>M-6</v>
      </c>
      <c r="T50" s="43" t="str">
        <f t="shared" si="3"/>
        <v>III</v>
      </c>
      <c r="U50" s="44" t="str">
        <f t="shared" si="4"/>
        <v>Mejorable</v>
      </c>
      <c r="V50" s="69"/>
      <c r="W50" s="55" t="str">
        <f>VLOOKUP(H50,PELIGROS!A$2:G$445,6,0)</f>
        <v>Enfermedades Osteomusculares</v>
      </c>
      <c r="X50" s="39" t="s">
        <v>29</v>
      </c>
      <c r="Y50" s="39" t="s">
        <v>29</v>
      </c>
      <c r="Z50" s="39" t="s">
        <v>29</v>
      </c>
      <c r="AA50" s="42" t="s">
        <v>29</v>
      </c>
      <c r="AB50" s="55" t="str">
        <f>VLOOKUP(H50,PELIGROS!A$2:G$445,7,0)</f>
        <v>Prevención en lesiones osteomusculares, líderes de pausas activas</v>
      </c>
      <c r="AC50" s="39" t="s">
        <v>1216</v>
      </c>
      <c r="AD50" s="69"/>
    </row>
    <row r="51" spans="1:30" ht="50.1" customHeight="1">
      <c r="A51" s="100"/>
      <c r="B51" s="100"/>
      <c r="C51" s="69"/>
      <c r="D51" s="69"/>
      <c r="E51" s="71"/>
      <c r="F51" s="71"/>
      <c r="G51" s="55" t="str">
        <f>VLOOKUP(H51,PELIGROS!A$1:G$445,2,0)</f>
        <v>Higiene Muscular</v>
      </c>
      <c r="H51" s="55" t="s">
        <v>464</v>
      </c>
      <c r="I51" s="55" t="s">
        <v>1229</v>
      </c>
      <c r="J51" s="55" t="str">
        <f>VLOOKUP(H51,PELIGROS!A$2:G$445,3,0)</f>
        <v>Lesiones Musculoesqueléticas</v>
      </c>
      <c r="K51" s="39" t="s">
        <v>1202</v>
      </c>
      <c r="L51" s="55" t="str">
        <f>VLOOKUP(H51,PELIGROS!A$2:G$445,4,0)</f>
        <v>N/A</v>
      </c>
      <c r="M51" s="55" t="str">
        <f>VLOOKUP(H51,PELIGROS!A$2:G$445,5,0)</f>
        <v>N/A</v>
      </c>
      <c r="N51" s="39">
        <v>2</v>
      </c>
      <c r="O51" s="40">
        <v>3</v>
      </c>
      <c r="P51" s="40">
        <v>10</v>
      </c>
      <c r="Q51" s="41">
        <f t="shared" si="0"/>
        <v>6</v>
      </c>
      <c r="R51" s="41">
        <f t="shared" si="1"/>
        <v>60</v>
      </c>
      <c r="S51" s="42" t="str">
        <f t="shared" si="2"/>
        <v>M-6</v>
      </c>
      <c r="T51" s="43" t="str">
        <f t="shared" si="3"/>
        <v>III</v>
      </c>
      <c r="U51" s="44" t="str">
        <f t="shared" si="4"/>
        <v>Mejorable</v>
      </c>
      <c r="V51" s="69"/>
      <c r="W51" s="55" t="str">
        <f>VLOOKUP(H51,PELIGROS!A$2:G$445,6,0)</f>
        <v xml:space="preserve">Enfermedades Osteomusculares
</v>
      </c>
      <c r="X51" s="39" t="s">
        <v>29</v>
      </c>
      <c r="Y51" s="39" t="s">
        <v>29</v>
      </c>
      <c r="Z51" s="39" t="s">
        <v>29</v>
      </c>
      <c r="AA51" s="42" t="s">
        <v>29</v>
      </c>
      <c r="AB51" s="55" t="str">
        <f>VLOOKUP(H51,PELIGROS!A$2:G$445,7,0)</f>
        <v>Prevención en lesiones osteomusculares, líderes de pausas activas</v>
      </c>
      <c r="AC51" s="39" t="s">
        <v>1216</v>
      </c>
      <c r="AD51" s="69"/>
    </row>
    <row r="52" spans="1:30" ht="50.1" customHeight="1">
      <c r="A52" s="100"/>
      <c r="B52" s="100"/>
      <c r="C52" s="69"/>
      <c r="D52" s="69"/>
      <c r="E52" s="71"/>
      <c r="F52" s="71"/>
      <c r="G52" s="55" t="str">
        <f>VLOOKUP(H52,PELIGROS!A$1:G$445,2,0)</f>
        <v>Atropellamiento, Envestir</v>
      </c>
      <c r="H52" s="55" t="s">
        <v>1071</v>
      </c>
      <c r="I52" s="55" t="s">
        <v>1230</v>
      </c>
      <c r="J52" s="55" t="str">
        <f>VLOOKUP(H52,PELIGROS!A$2:G$445,3,0)</f>
        <v>Lesiones, pérdidas materiales, muerte</v>
      </c>
      <c r="K52" s="39" t="s">
        <v>1197</v>
      </c>
      <c r="L52" s="55" t="str">
        <f>VLOOKUP(H52,PELIGROS!A$2:G$445,4,0)</f>
        <v>Inspecciones planeadas e inspecciones no planeadas, procedimientos de programas de seguridad y salud en el trabajo</v>
      </c>
      <c r="M52" s="55" t="str">
        <f>VLOOKUP(H52,PELIGROS!A$2:G$445,5,0)</f>
        <v>Programa de seguridad vial, señalización</v>
      </c>
      <c r="N52" s="39">
        <v>2</v>
      </c>
      <c r="O52" s="40">
        <v>1</v>
      </c>
      <c r="P52" s="40">
        <v>60</v>
      </c>
      <c r="Q52" s="41">
        <f t="shared" si="0"/>
        <v>2</v>
      </c>
      <c r="R52" s="41">
        <f t="shared" si="1"/>
        <v>120</v>
      </c>
      <c r="S52" s="42" t="str">
        <f t="shared" si="2"/>
        <v>B-2</v>
      </c>
      <c r="T52" s="43" t="str">
        <f t="shared" si="3"/>
        <v>III</v>
      </c>
      <c r="U52" s="44" t="str">
        <f t="shared" si="4"/>
        <v>Mejorable</v>
      </c>
      <c r="V52" s="69"/>
      <c r="W52" s="55" t="str">
        <f>VLOOKUP(H52,PELIGROS!A$2:G$445,6,0)</f>
        <v>Muerte</v>
      </c>
      <c r="X52" s="39" t="s">
        <v>29</v>
      </c>
      <c r="Y52" s="39" t="s">
        <v>29</v>
      </c>
      <c r="Z52" s="39" t="s">
        <v>29</v>
      </c>
      <c r="AA52" s="42" t="s">
        <v>29</v>
      </c>
      <c r="AB52" s="55" t="str">
        <f>VLOOKUP(H52,PELIGROS!A$2:G$445,7,0)</f>
        <v>Seguridad vial y manejo defensivo, aseguramiento de áreas de trabajo</v>
      </c>
      <c r="AC52" s="39" t="s">
        <v>29</v>
      </c>
      <c r="AD52" s="69"/>
    </row>
    <row r="53" spans="1:30" ht="50.1" customHeight="1">
      <c r="A53" s="100"/>
      <c r="B53" s="100"/>
      <c r="C53" s="69"/>
      <c r="D53" s="69"/>
      <c r="E53" s="71"/>
      <c r="F53" s="71"/>
      <c r="G53" s="55" t="str">
        <f>VLOOKUP(H53,PELIGROS!A$1:G$445,2,0)</f>
        <v>Superficies de trabajo irregulares o deslizantes</v>
      </c>
      <c r="H53" s="55" t="s">
        <v>571</v>
      </c>
      <c r="I53" s="55" t="s">
        <v>1230</v>
      </c>
      <c r="J53" s="55" t="str">
        <f>VLOOKUP(H53,PELIGROS!A$2:G$445,3,0)</f>
        <v>Caídas del mismo nivel, fracturas, golpe con objetos, caídas de objetos, obstrucción de rutas de evacuación</v>
      </c>
      <c r="K53" s="39" t="s">
        <v>1197</v>
      </c>
      <c r="L53" s="55" t="str">
        <f>VLOOKUP(H53,PELIGROS!A$2:G$445,4,0)</f>
        <v>N/A</v>
      </c>
      <c r="M53" s="55" t="str">
        <f>VLOOKUP(H53,PELIGROS!A$2:G$445,5,0)</f>
        <v>N/A</v>
      </c>
      <c r="N53" s="39">
        <v>2</v>
      </c>
      <c r="O53" s="40">
        <v>4</v>
      </c>
      <c r="P53" s="40">
        <v>25</v>
      </c>
      <c r="Q53" s="41">
        <f t="shared" si="0"/>
        <v>8</v>
      </c>
      <c r="R53" s="41">
        <f t="shared" si="1"/>
        <v>200</v>
      </c>
      <c r="S53" s="42" t="str">
        <f t="shared" si="2"/>
        <v>M-8</v>
      </c>
      <c r="T53" s="43" t="str">
        <f t="shared" si="3"/>
        <v>II</v>
      </c>
      <c r="U53" s="44" t="str">
        <f t="shared" si="4"/>
        <v>No Aceptable o Aceptable Con Control Especifico</v>
      </c>
      <c r="V53" s="69"/>
      <c r="W53" s="55" t="str">
        <f>VLOOKUP(H53,PELIGROS!A$2:G$445,6,0)</f>
        <v>Caídas de distinto nivel</v>
      </c>
      <c r="X53" s="39" t="s">
        <v>29</v>
      </c>
      <c r="Y53" s="39" t="s">
        <v>29</v>
      </c>
      <c r="Z53" s="39" t="s">
        <v>29</v>
      </c>
      <c r="AA53" s="42" t="s">
        <v>1203</v>
      </c>
      <c r="AB53" s="55" t="str">
        <f>VLOOKUP(H53,PELIGROS!A$2:G$445,7,0)</f>
        <v>Pautas Básicas en orden y aseo en el lugar de trabajo, actos y condiciones inseguras</v>
      </c>
      <c r="AC53" s="39" t="s">
        <v>29</v>
      </c>
      <c r="AD53" s="69"/>
    </row>
    <row r="54" spans="1:30" ht="50.1" customHeight="1">
      <c r="A54" s="100"/>
      <c r="B54" s="100"/>
      <c r="C54" s="69"/>
      <c r="D54" s="69"/>
      <c r="E54" s="71"/>
      <c r="F54" s="71"/>
      <c r="G54" s="55" t="str">
        <f>VLOOKUP(H54,PELIGROS!A$1:G$445,2,0)</f>
        <v>Sistemas y medidas de almacenamiento</v>
      </c>
      <c r="H54" s="55" t="s">
        <v>575</v>
      </c>
      <c r="I54" s="55" t="s">
        <v>1230</v>
      </c>
      <c r="J54" s="55" t="str">
        <f>VLOOKUP(H54,PELIGROS!A$2:G$445,3,0)</f>
        <v>Caídas del mismo y distinto nivel , fracturas, golpe con objetos, caídas de objetos, obstrucción de rutas de evacuación</v>
      </c>
      <c r="K54" s="39" t="s">
        <v>1197</v>
      </c>
      <c r="L54" s="55" t="str">
        <f>VLOOKUP(H54,PELIGROS!A$2:G$445,4,0)</f>
        <v>N/A</v>
      </c>
      <c r="M54" s="55" t="str">
        <f>VLOOKUP(H54,PELIGROS!A$2:G$445,5,0)</f>
        <v>N/A</v>
      </c>
      <c r="N54" s="39">
        <v>2</v>
      </c>
      <c r="O54" s="40">
        <v>3</v>
      </c>
      <c r="P54" s="40">
        <v>25</v>
      </c>
      <c r="Q54" s="41">
        <f t="shared" si="0"/>
        <v>6</v>
      </c>
      <c r="R54" s="41">
        <f t="shared" si="1"/>
        <v>150</v>
      </c>
      <c r="S54" s="42" t="str">
        <f t="shared" si="2"/>
        <v>M-6</v>
      </c>
      <c r="T54" s="43" t="str">
        <f t="shared" si="3"/>
        <v>II</v>
      </c>
      <c r="U54" s="44" t="str">
        <f t="shared" si="4"/>
        <v>No Aceptable o Aceptable Con Control Especifico</v>
      </c>
      <c r="V54" s="69"/>
      <c r="W54" s="55" t="str">
        <f>VLOOKUP(H54,PELIGROS!A$2:G$445,6,0)</f>
        <v>Caídas de mismo y Distinto nivel</v>
      </c>
      <c r="X54" s="39" t="s">
        <v>29</v>
      </c>
      <c r="Y54" s="39" t="s">
        <v>29</v>
      </c>
      <c r="Z54" s="39" t="s">
        <v>29</v>
      </c>
      <c r="AA54" s="42" t="s">
        <v>1214</v>
      </c>
      <c r="AB54" s="55" t="str">
        <f>VLOOKUP(H54,PELIGROS!A$2:G$445,7,0)</f>
        <v>Pautas Básicas en orden y aseo en el lugar de trabajo, actos y condiciones inseguras</v>
      </c>
      <c r="AC54" s="39" t="s">
        <v>29</v>
      </c>
      <c r="AD54" s="69"/>
    </row>
    <row r="55" spans="1:30" ht="50.1" customHeight="1">
      <c r="A55" s="100"/>
      <c r="B55" s="100"/>
      <c r="C55" s="69"/>
      <c r="D55" s="69"/>
      <c r="E55" s="71"/>
      <c r="F55" s="71"/>
      <c r="G55" s="55" t="str">
        <f>VLOOKUP(H55,PELIGROS!A$1:G$445,2,0)</f>
        <v>Atraco, golpiza, atentados y secuestrados</v>
      </c>
      <c r="H55" s="55" t="s">
        <v>51</v>
      </c>
      <c r="I55" s="55" t="s">
        <v>1230</v>
      </c>
      <c r="J55" s="55" t="str">
        <f>VLOOKUP(H55,PELIGROS!A$2:G$445,3,0)</f>
        <v>Estrés, golpes, Secuestros</v>
      </c>
      <c r="K55" s="39" t="s">
        <v>1197</v>
      </c>
      <c r="L55" s="55" t="str">
        <f>VLOOKUP(H55,PELIGROS!A$2:G$445,4,0)</f>
        <v>Inspecciones planeadas e inspecciones no planeadas, procedimientos de programas de seguridad y salud en el trabajo</v>
      </c>
      <c r="M55" s="55" t="str">
        <f>VLOOKUP(H55,PELIGROS!A$2:G$445,5,0)</f>
        <v xml:space="preserve">Uniformes Corporativos, Chaquetas corporativas, Carnetización
</v>
      </c>
      <c r="N55" s="39">
        <v>2</v>
      </c>
      <c r="O55" s="40">
        <v>1</v>
      </c>
      <c r="P55" s="40">
        <v>60</v>
      </c>
      <c r="Q55" s="41">
        <f t="shared" si="0"/>
        <v>2</v>
      </c>
      <c r="R55" s="41">
        <f t="shared" si="1"/>
        <v>120</v>
      </c>
      <c r="S55" s="42" t="str">
        <f t="shared" si="2"/>
        <v>B-2</v>
      </c>
      <c r="T55" s="43" t="str">
        <f t="shared" si="3"/>
        <v>III</v>
      </c>
      <c r="U55" s="44" t="str">
        <f t="shared" si="4"/>
        <v>Mejorable</v>
      </c>
      <c r="V55" s="69"/>
      <c r="W55" s="55" t="str">
        <f>VLOOKUP(H55,PELIGROS!A$2:G$445,6,0)</f>
        <v>Secuestros</v>
      </c>
      <c r="X55" s="39" t="s">
        <v>29</v>
      </c>
      <c r="Y55" s="39" t="s">
        <v>29</v>
      </c>
      <c r="Z55" s="39" t="s">
        <v>29</v>
      </c>
      <c r="AA55" s="42" t="s">
        <v>29</v>
      </c>
      <c r="AB55" s="55" t="str">
        <f>VLOOKUP(H55,PELIGROS!A$2:G$445,7,0)</f>
        <v>N/A</v>
      </c>
      <c r="AC55" s="39" t="s">
        <v>1215</v>
      </c>
      <c r="AD55" s="69"/>
    </row>
    <row r="56" spans="1:30" ht="50.1" customHeight="1">
      <c r="A56" s="100"/>
      <c r="B56" s="100"/>
      <c r="C56" s="77"/>
      <c r="D56" s="77"/>
      <c r="E56" s="79"/>
      <c r="F56" s="79"/>
      <c r="G56" s="55" t="str">
        <f>VLOOKUP(H56,PELIGROS!A$1:G$445,2,0)</f>
        <v>SISMOS, INCENDIOS, INUNDACIONES, TERREMOTOS, VENDAVALES, DERRUMBE</v>
      </c>
      <c r="H56" s="55" t="s">
        <v>55</v>
      </c>
      <c r="I56" s="55" t="s">
        <v>1231</v>
      </c>
      <c r="J56" s="55" t="str">
        <f>VLOOKUP(H56,PELIGROS!A$2:G$445,3,0)</f>
        <v>SISMOS, INCENDIOS, INUNDACIONES, TERREMOTOS, VENDAVALES</v>
      </c>
      <c r="K56" s="39" t="s">
        <v>1197</v>
      </c>
      <c r="L56" s="55" t="str">
        <f>VLOOKUP(H56,PELIGROS!A$2:G$445,4,0)</f>
        <v>Inspecciones planeadas e inspecciones no planeadas, procedimientos de programas de seguridad y salud en el trabajo</v>
      </c>
      <c r="M56" s="55" t="str">
        <f>VLOOKUP(H56,PELIGROS!A$2:G$445,5,0)</f>
        <v>BRIGADAS DE EMERGENCIAS</v>
      </c>
      <c r="N56" s="39">
        <v>2</v>
      </c>
      <c r="O56" s="40">
        <v>1</v>
      </c>
      <c r="P56" s="40">
        <v>100</v>
      </c>
      <c r="Q56" s="41">
        <f t="shared" si="0"/>
        <v>2</v>
      </c>
      <c r="R56" s="41">
        <f t="shared" si="1"/>
        <v>200</v>
      </c>
      <c r="S56" s="42" t="str">
        <f t="shared" si="2"/>
        <v>B-2</v>
      </c>
      <c r="T56" s="43" t="str">
        <f t="shared" si="3"/>
        <v>II</v>
      </c>
      <c r="U56" s="44" t="str">
        <f t="shared" si="4"/>
        <v>No Aceptable o Aceptable Con Control Especifico</v>
      </c>
      <c r="V56" s="77"/>
      <c r="W56" s="55" t="str">
        <f>VLOOKUP(H56,PELIGROS!A$2:G$445,6,0)</f>
        <v>MUERTE</v>
      </c>
      <c r="X56" s="39" t="s">
        <v>29</v>
      </c>
      <c r="Y56" s="39" t="s">
        <v>29</v>
      </c>
      <c r="Z56" s="39" t="s">
        <v>29</v>
      </c>
      <c r="AA56" s="42" t="s">
        <v>1204</v>
      </c>
      <c r="AB56" s="55" t="str">
        <f>VLOOKUP(H56,PELIGROS!A$2:G$445,7,0)</f>
        <v>ENTRENAMIENTO DE LA BRIGADA; DIVULGACIÓN DE PLAN DE EMERGENCIA</v>
      </c>
      <c r="AC56" s="39" t="s">
        <v>1205</v>
      </c>
      <c r="AD56" s="77"/>
    </row>
    <row r="57" spans="1:30" ht="50.1" customHeight="1">
      <c r="A57" s="100"/>
      <c r="B57" s="100"/>
      <c r="C57" s="66" t="s">
        <v>1220</v>
      </c>
      <c r="D57" s="66" t="s">
        <v>1221</v>
      </c>
      <c r="E57" s="73" t="s">
        <v>1030</v>
      </c>
      <c r="F57" s="73" t="s">
        <v>1196</v>
      </c>
      <c r="G57" s="54" t="str">
        <f>VLOOKUP(H57,PELIGROS!A$1:G$445,2,0)</f>
        <v>Virus</v>
      </c>
      <c r="H57" s="54" t="s">
        <v>108</v>
      </c>
      <c r="I57" s="54" t="s">
        <v>1226</v>
      </c>
      <c r="J57" s="54" t="str">
        <f>VLOOKUP(H57,PELIGROS!A$2:G$445,3,0)</f>
        <v>Infecciones Virales</v>
      </c>
      <c r="K57" s="31" t="s">
        <v>1197</v>
      </c>
      <c r="L57" s="54" t="str">
        <f>VLOOKUP(H57,PELIGROS!A$2:G$445,4,0)</f>
        <v>N/A</v>
      </c>
      <c r="M57" s="54" t="str">
        <f>VLOOKUP(H57,PELIGROS!A$2:G$445,5,0)</f>
        <v>Vacunación</v>
      </c>
      <c r="N57" s="31">
        <v>2</v>
      </c>
      <c r="O57" s="35">
        <v>1</v>
      </c>
      <c r="P57" s="35">
        <v>10</v>
      </c>
      <c r="Q57" s="36">
        <f t="shared" si="0"/>
        <v>2</v>
      </c>
      <c r="R57" s="36">
        <f t="shared" si="1"/>
        <v>20</v>
      </c>
      <c r="S57" s="30" t="str">
        <f t="shared" si="2"/>
        <v>B-2</v>
      </c>
      <c r="T57" s="37" t="str">
        <f t="shared" si="3"/>
        <v>IV</v>
      </c>
      <c r="U57" s="38" t="str">
        <f t="shared" si="4"/>
        <v>Aceptable</v>
      </c>
      <c r="V57" s="66">
        <v>1</v>
      </c>
      <c r="W57" s="54" t="str">
        <f>VLOOKUP(H57,PELIGROS!A$2:G$445,6,0)</f>
        <v xml:space="preserve">Enfermedades Infectocontagiosas
</v>
      </c>
      <c r="X57" s="31" t="s">
        <v>29</v>
      </c>
      <c r="Y57" s="31" t="s">
        <v>29</v>
      </c>
      <c r="Z57" s="31" t="s">
        <v>29</v>
      </c>
      <c r="AA57" s="30" t="s">
        <v>29</v>
      </c>
      <c r="AB57" s="54" t="str">
        <f>VLOOKUP(H57,PELIGROS!A$2:G$445,7,0)</f>
        <v>Autocuidado</v>
      </c>
      <c r="AC57" s="31" t="s">
        <v>1198</v>
      </c>
      <c r="AD57" s="66" t="s">
        <v>1199</v>
      </c>
    </row>
    <row r="58" spans="1:30" ht="50.1" customHeight="1">
      <c r="A58" s="100"/>
      <c r="B58" s="100"/>
      <c r="C58" s="67"/>
      <c r="D58" s="67"/>
      <c r="E58" s="74"/>
      <c r="F58" s="74"/>
      <c r="G58" s="54" t="str">
        <f>VLOOKUP(H58,PELIGROS!A$1:G$445,2,0)</f>
        <v xml:space="preserve">HUMOS </v>
      </c>
      <c r="H58" s="54" t="s">
        <v>240</v>
      </c>
      <c r="I58" s="54" t="s">
        <v>1227</v>
      </c>
      <c r="J58" s="54" t="str">
        <f>VLOOKUP(H58,PELIGROS!A$2:G$445,3,0)</f>
        <v xml:space="preserve">ASMA,GRIPA, NEUMOCONIOSIS, CÁNCER </v>
      </c>
      <c r="K58" s="31" t="s">
        <v>1208</v>
      </c>
      <c r="L58" s="54" t="str">
        <f>VLOOKUP(H58,PELIGROS!A$2:G$445,4,0)</f>
        <v>Inspecciones planeadas e inspecciones no planeadas, procedimientos de programas de seguridad y salud en el trabajo</v>
      </c>
      <c r="M58" s="54" t="str">
        <f>VLOOKUP(H58,PELIGROS!A$2:G$445,5,0)</f>
        <v xml:space="preserve">EPP TAPABOCAS, CARETAS CON FILTROS </v>
      </c>
      <c r="N58" s="31">
        <v>2</v>
      </c>
      <c r="O58" s="35">
        <v>3</v>
      </c>
      <c r="P58" s="35">
        <v>10</v>
      </c>
      <c r="Q58" s="36">
        <f t="shared" si="0"/>
        <v>6</v>
      </c>
      <c r="R58" s="36">
        <f t="shared" si="1"/>
        <v>60</v>
      </c>
      <c r="S58" s="30" t="str">
        <f t="shared" si="2"/>
        <v>M-6</v>
      </c>
      <c r="T58" s="37" t="str">
        <f t="shared" si="3"/>
        <v>III</v>
      </c>
      <c r="U58" s="38" t="str">
        <f t="shared" si="4"/>
        <v>Mejorable</v>
      </c>
      <c r="V58" s="67"/>
      <c r="W58" s="54" t="str">
        <f>VLOOKUP(H58,PELIGROS!A$2:G$445,6,0)</f>
        <v>NEUMOCONIOSIS</v>
      </c>
      <c r="X58" s="31" t="s">
        <v>29</v>
      </c>
      <c r="Y58" s="31" t="s">
        <v>29</v>
      </c>
      <c r="Z58" s="31" t="s">
        <v>29</v>
      </c>
      <c r="AA58" s="30" t="s">
        <v>29</v>
      </c>
      <c r="AB58" s="54" t="str">
        <f>VLOOKUP(H58,PELIGROS!A$2:G$445,7,0)</f>
        <v>USO Y MANEJO ADECUADO DE E.P.P.</v>
      </c>
      <c r="AC58" s="31" t="s">
        <v>1209</v>
      </c>
      <c r="AD58" s="67"/>
    </row>
    <row r="59" spans="1:30" ht="50.1" customHeight="1">
      <c r="A59" s="100"/>
      <c r="B59" s="100"/>
      <c r="C59" s="67"/>
      <c r="D59" s="67"/>
      <c r="E59" s="74"/>
      <c r="F59" s="74"/>
      <c r="G59" s="54" t="str">
        <f>VLOOKUP(H59,PELIGROS!A$1:G$445,2,0)</f>
        <v>MATERIAL PARTICULADO</v>
      </c>
      <c r="H59" s="54" t="s">
        <v>251</v>
      </c>
      <c r="I59" s="54" t="s">
        <v>1227</v>
      </c>
      <c r="J59" s="54" t="str">
        <f>VLOOKUP(H59,PELIGROS!A$2:G$445,3,0)</f>
        <v>NEUMOCONIOSIS, BRONQUITIS, ASMA, SILICOSIS</v>
      </c>
      <c r="K59" s="31" t="s">
        <v>1197</v>
      </c>
      <c r="L59" s="54" t="str">
        <f>VLOOKUP(H59,PELIGROS!A$2:G$445,4,0)</f>
        <v>Inspecciones planeadas e inspecciones no planeadas, procedimientos de programas de seguridad y salud en el trabajo</v>
      </c>
      <c r="M59" s="54" t="str">
        <f>VLOOKUP(H59,PELIGROS!A$2:G$445,5,0)</f>
        <v>EPP MASCARILLAS Y FILTROS</v>
      </c>
      <c r="N59" s="31">
        <v>2</v>
      </c>
      <c r="O59" s="35">
        <v>2</v>
      </c>
      <c r="P59" s="35">
        <v>10</v>
      </c>
      <c r="Q59" s="36">
        <f t="shared" si="0"/>
        <v>4</v>
      </c>
      <c r="R59" s="36">
        <f t="shared" si="1"/>
        <v>40</v>
      </c>
      <c r="S59" s="30" t="str">
        <f t="shared" si="2"/>
        <v>B-4</v>
      </c>
      <c r="T59" s="37" t="str">
        <f t="shared" si="3"/>
        <v>III</v>
      </c>
      <c r="U59" s="38" t="str">
        <f t="shared" si="4"/>
        <v>Mejorable</v>
      </c>
      <c r="V59" s="67"/>
      <c r="W59" s="54" t="str">
        <f>VLOOKUP(H59,PELIGROS!A$2:G$445,6,0)</f>
        <v>NEUMOCONIOSIS</v>
      </c>
      <c r="X59" s="31" t="s">
        <v>29</v>
      </c>
      <c r="Y59" s="31" t="s">
        <v>29</v>
      </c>
      <c r="Z59" s="31" t="s">
        <v>29</v>
      </c>
      <c r="AA59" s="30" t="s">
        <v>29</v>
      </c>
      <c r="AB59" s="54" t="str">
        <f>VLOOKUP(H59,PELIGROS!A$2:G$445,7,0)</f>
        <v>USO Y MANEJO DE LOS EPP</v>
      </c>
      <c r="AC59" s="31" t="s">
        <v>1200</v>
      </c>
      <c r="AD59" s="67"/>
    </row>
    <row r="60" spans="1:30" ht="50.1" customHeight="1">
      <c r="A60" s="100"/>
      <c r="B60" s="100"/>
      <c r="C60" s="67"/>
      <c r="D60" s="67"/>
      <c r="E60" s="74"/>
      <c r="F60" s="74"/>
      <c r="G60" s="54" t="str">
        <f>VLOOKUP(H60,PELIGROS!A$1:G$445,2,0)</f>
        <v>CONCENTRACIÓN EN ACTIVIDADES DE ALTO DESEMPEÑO MENTAL</v>
      </c>
      <c r="H60" s="54" t="s">
        <v>65</v>
      </c>
      <c r="I60" s="54" t="s">
        <v>1228</v>
      </c>
      <c r="J60" s="54" t="str">
        <f>VLOOKUP(H60,PELIGROS!A$2:G$445,3,0)</f>
        <v>ESTRÉS, CEFALEA, IRRITABILIDAD</v>
      </c>
      <c r="K60" s="31" t="s">
        <v>1197</v>
      </c>
      <c r="L60" s="54" t="str">
        <f>VLOOKUP(H60,PELIGROS!A$2:G$445,4,0)</f>
        <v>N/A</v>
      </c>
      <c r="M60" s="54" t="str">
        <f>VLOOKUP(H60,PELIGROS!A$2:G$445,5,0)</f>
        <v>PVE PSICOSOCIAL</v>
      </c>
      <c r="N60" s="31">
        <v>2</v>
      </c>
      <c r="O60" s="35">
        <v>2</v>
      </c>
      <c r="P60" s="35">
        <v>10</v>
      </c>
      <c r="Q60" s="36">
        <f t="shared" si="0"/>
        <v>4</v>
      </c>
      <c r="R60" s="36">
        <f t="shared" si="1"/>
        <v>40</v>
      </c>
      <c r="S60" s="30" t="str">
        <f t="shared" si="2"/>
        <v>B-4</v>
      </c>
      <c r="T60" s="37" t="str">
        <f t="shared" si="3"/>
        <v>III</v>
      </c>
      <c r="U60" s="38" t="str">
        <f t="shared" si="4"/>
        <v>Mejorable</v>
      </c>
      <c r="V60" s="67"/>
      <c r="W60" s="54" t="str">
        <f>VLOOKUP(H60,PELIGROS!A$2:G$445,6,0)</f>
        <v>ESTRÉS</v>
      </c>
      <c r="X60" s="31" t="s">
        <v>29</v>
      </c>
      <c r="Y60" s="31" t="s">
        <v>29</v>
      </c>
      <c r="Z60" s="31" t="s">
        <v>29</v>
      </c>
      <c r="AA60" s="30" t="s">
        <v>29</v>
      </c>
      <c r="AB60" s="54" t="str">
        <f>VLOOKUP(H60,PELIGROS!A$2:G$445,7,0)</f>
        <v>N/A</v>
      </c>
      <c r="AC60" s="31" t="s">
        <v>1201</v>
      </c>
      <c r="AD60" s="67"/>
    </row>
    <row r="61" spans="1:30" ht="50.1" customHeight="1">
      <c r="A61" s="100"/>
      <c r="B61" s="100"/>
      <c r="C61" s="67"/>
      <c r="D61" s="67"/>
      <c r="E61" s="74"/>
      <c r="F61" s="74"/>
      <c r="G61" s="54" t="str">
        <f>VLOOKUP(H61,PELIGROS!A$1:G$445,2,0)</f>
        <v>NATURALEZA DE LA TAREA</v>
      </c>
      <c r="H61" s="54" t="s">
        <v>69</v>
      </c>
      <c r="I61" s="54" t="s">
        <v>1228</v>
      </c>
      <c r="J61" s="54" t="str">
        <f>VLOOKUP(H61,PELIGROS!A$2:G$445,3,0)</f>
        <v>ESTRÉS,  TRANSTORNOS DEL SUEÑO</v>
      </c>
      <c r="K61" s="31" t="s">
        <v>1197</v>
      </c>
      <c r="L61" s="54" t="str">
        <f>VLOOKUP(H61,PELIGROS!A$2:G$445,4,0)</f>
        <v>N/A</v>
      </c>
      <c r="M61" s="54" t="str">
        <f>VLOOKUP(H61,PELIGROS!A$2:G$445,5,0)</f>
        <v>PVE PSICOSOCIAL</v>
      </c>
      <c r="N61" s="31">
        <v>2</v>
      </c>
      <c r="O61" s="35">
        <v>3</v>
      </c>
      <c r="P61" s="35">
        <v>10</v>
      </c>
      <c r="Q61" s="36">
        <f t="shared" si="0"/>
        <v>6</v>
      </c>
      <c r="R61" s="36">
        <f t="shared" si="1"/>
        <v>60</v>
      </c>
      <c r="S61" s="30" t="str">
        <f t="shared" si="2"/>
        <v>M-6</v>
      </c>
      <c r="T61" s="37" t="str">
        <f t="shared" si="3"/>
        <v>III</v>
      </c>
      <c r="U61" s="38" t="str">
        <f t="shared" si="4"/>
        <v>Mejorable</v>
      </c>
      <c r="V61" s="67"/>
      <c r="W61" s="54" t="str">
        <f>VLOOKUP(H61,PELIGROS!A$2:G$445,6,0)</f>
        <v>ESTRÉS</v>
      </c>
      <c r="X61" s="31" t="s">
        <v>29</v>
      </c>
      <c r="Y61" s="31" t="s">
        <v>29</v>
      </c>
      <c r="Z61" s="31" t="s">
        <v>29</v>
      </c>
      <c r="AA61" s="30" t="s">
        <v>29</v>
      </c>
      <c r="AB61" s="54" t="str">
        <f>VLOOKUP(H61,PELIGROS!A$2:G$445,7,0)</f>
        <v>N/A</v>
      </c>
      <c r="AC61" s="31" t="s">
        <v>1201</v>
      </c>
      <c r="AD61" s="67"/>
    </row>
    <row r="62" spans="1:30" ht="50.1" customHeight="1">
      <c r="A62" s="100"/>
      <c r="B62" s="100"/>
      <c r="C62" s="67"/>
      <c r="D62" s="67"/>
      <c r="E62" s="74"/>
      <c r="F62" s="74"/>
      <c r="G62" s="54" t="str">
        <f>VLOOKUP(H62,PELIGROS!A$1:G$445,2,0)</f>
        <v>Forzadas, Prolongadas</v>
      </c>
      <c r="H62" s="54" t="s">
        <v>37</v>
      </c>
      <c r="I62" s="54" t="s">
        <v>1229</v>
      </c>
      <c r="J62" s="54" t="str">
        <f>VLOOKUP(H62,PELIGROS!A$2:G$445,3,0)</f>
        <v xml:space="preserve">Lesiones osteomusculares, lesiones osteoarticulares
</v>
      </c>
      <c r="K62" s="31" t="s">
        <v>1202</v>
      </c>
      <c r="L62" s="54" t="str">
        <f>VLOOKUP(H62,PELIGROS!A$2:G$445,4,0)</f>
        <v>Inspecciones planeadas e inspecciones no planeadas, procedimientos de programas de seguridad y salud en el trabajo</v>
      </c>
      <c r="M62" s="54" t="str">
        <f>VLOOKUP(H62,PELIGROS!A$2:G$445,5,0)</f>
        <v>PVE Biomecánico, programa pausas activas, exámenes periódicos, recomendaciones, control de posturas</v>
      </c>
      <c r="N62" s="31">
        <v>2</v>
      </c>
      <c r="O62" s="35">
        <v>3</v>
      </c>
      <c r="P62" s="35">
        <v>10</v>
      </c>
      <c r="Q62" s="36">
        <f t="shared" si="0"/>
        <v>6</v>
      </c>
      <c r="R62" s="36">
        <f t="shared" si="1"/>
        <v>60</v>
      </c>
      <c r="S62" s="30" t="str">
        <f t="shared" si="2"/>
        <v>M-6</v>
      </c>
      <c r="T62" s="37" t="str">
        <f t="shared" si="3"/>
        <v>III</v>
      </c>
      <c r="U62" s="38" t="str">
        <f t="shared" si="4"/>
        <v>Mejorable</v>
      </c>
      <c r="V62" s="67"/>
      <c r="W62" s="54" t="str">
        <f>VLOOKUP(H62,PELIGROS!A$2:G$445,6,0)</f>
        <v>Enfermedades Osteomusculares</v>
      </c>
      <c r="X62" s="31" t="s">
        <v>29</v>
      </c>
      <c r="Y62" s="31" t="s">
        <v>29</v>
      </c>
      <c r="Z62" s="31" t="s">
        <v>29</v>
      </c>
      <c r="AA62" s="30" t="s">
        <v>29</v>
      </c>
      <c r="AB62" s="54" t="str">
        <f>VLOOKUP(H62,PELIGROS!A$2:G$445,7,0)</f>
        <v>Prevención en lesiones osteomusculares, líderes de pausas activas</v>
      </c>
      <c r="AC62" s="31" t="s">
        <v>1216</v>
      </c>
      <c r="AD62" s="67"/>
    </row>
    <row r="63" spans="1:30" ht="50.1" customHeight="1">
      <c r="A63" s="100"/>
      <c r="B63" s="100"/>
      <c r="C63" s="67"/>
      <c r="D63" s="67"/>
      <c r="E63" s="74"/>
      <c r="F63" s="74"/>
      <c r="G63" s="54" t="str">
        <f>VLOOKUP(H63,PELIGROS!A$1:G$445,2,0)</f>
        <v>Higiene Muscular</v>
      </c>
      <c r="H63" s="54" t="s">
        <v>464</v>
      </c>
      <c r="I63" s="54" t="s">
        <v>1229</v>
      </c>
      <c r="J63" s="54" t="str">
        <f>VLOOKUP(H63,PELIGROS!A$2:G$445,3,0)</f>
        <v>Lesiones Musculoesqueléticas</v>
      </c>
      <c r="K63" s="31" t="s">
        <v>1202</v>
      </c>
      <c r="L63" s="54" t="str">
        <f>VLOOKUP(H63,PELIGROS!A$2:G$445,4,0)</f>
        <v>N/A</v>
      </c>
      <c r="M63" s="54" t="str">
        <f>VLOOKUP(H63,PELIGROS!A$2:G$445,5,0)</f>
        <v>N/A</v>
      </c>
      <c r="N63" s="31">
        <v>2</v>
      </c>
      <c r="O63" s="35">
        <v>3</v>
      </c>
      <c r="P63" s="35">
        <v>10</v>
      </c>
      <c r="Q63" s="36">
        <f t="shared" si="0"/>
        <v>6</v>
      </c>
      <c r="R63" s="36">
        <f t="shared" si="1"/>
        <v>60</v>
      </c>
      <c r="S63" s="30" t="str">
        <f t="shared" si="2"/>
        <v>M-6</v>
      </c>
      <c r="T63" s="37" t="str">
        <f t="shared" si="3"/>
        <v>III</v>
      </c>
      <c r="U63" s="38" t="str">
        <f t="shared" si="4"/>
        <v>Mejorable</v>
      </c>
      <c r="V63" s="67"/>
      <c r="W63" s="54" t="str">
        <f>VLOOKUP(H63,PELIGROS!A$2:G$445,6,0)</f>
        <v xml:space="preserve">Enfermedades Osteomusculares
</v>
      </c>
      <c r="X63" s="31" t="s">
        <v>29</v>
      </c>
      <c r="Y63" s="31" t="s">
        <v>29</v>
      </c>
      <c r="Z63" s="31" t="s">
        <v>29</v>
      </c>
      <c r="AA63" s="30" t="s">
        <v>29</v>
      </c>
      <c r="AB63" s="54" t="str">
        <f>VLOOKUP(H63,PELIGROS!A$2:G$445,7,0)</f>
        <v>Prevención en lesiones osteomusculares, líderes de pausas activas</v>
      </c>
      <c r="AC63" s="31" t="s">
        <v>1216</v>
      </c>
      <c r="AD63" s="67"/>
    </row>
    <row r="64" spans="1:30" ht="50.1" customHeight="1">
      <c r="A64" s="100"/>
      <c r="B64" s="100"/>
      <c r="C64" s="67"/>
      <c r="D64" s="67"/>
      <c r="E64" s="74"/>
      <c r="F64" s="74"/>
      <c r="G64" s="54" t="str">
        <f>VLOOKUP(H64,PELIGROS!A$1:G$445,2,0)</f>
        <v>Atropellamiento, Envestir</v>
      </c>
      <c r="H64" s="54" t="s">
        <v>1071</v>
      </c>
      <c r="I64" s="54" t="s">
        <v>1230</v>
      </c>
      <c r="J64" s="54" t="str">
        <f>VLOOKUP(H64,PELIGROS!A$2:G$445,3,0)</f>
        <v>Lesiones, pérdidas materiales, muerte</v>
      </c>
      <c r="K64" s="31" t="s">
        <v>1197</v>
      </c>
      <c r="L64" s="54" t="str">
        <f>VLOOKUP(H64,PELIGROS!A$2:G$445,4,0)</f>
        <v>Inspecciones planeadas e inspecciones no planeadas, procedimientos de programas de seguridad y salud en el trabajo</v>
      </c>
      <c r="M64" s="54" t="str">
        <f>VLOOKUP(H64,PELIGROS!A$2:G$445,5,0)</f>
        <v>Programa de seguridad vial, señalización</v>
      </c>
      <c r="N64" s="31">
        <v>2</v>
      </c>
      <c r="O64" s="35">
        <v>1</v>
      </c>
      <c r="P64" s="35">
        <v>60</v>
      </c>
      <c r="Q64" s="36">
        <f t="shared" si="0"/>
        <v>2</v>
      </c>
      <c r="R64" s="36">
        <f t="shared" si="1"/>
        <v>120</v>
      </c>
      <c r="S64" s="30" t="str">
        <f t="shared" si="2"/>
        <v>B-2</v>
      </c>
      <c r="T64" s="37" t="str">
        <f t="shared" si="3"/>
        <v>III</v>
      </c>
      <c r="U64" s="38" t="str">
        <f t="shared" si="4"/>
        <v>Mejorable</v>
      </c>
      <c r="V64" s="67"/>
      <c r="W64" s="54" t="str">
        <f>VLOOKUP(H64,PELIGROS!A$2:G$445,6,0)</f>
        <v>Muerte</v>
      </c>
      <c r="X64" s="31" t="s">
        <v>29</v>
      </c>
      <c r="Y64" s="31" t="s">
        <v>29</v>
      </c>
      <c r="Z64" s="31" t="s">
        <v>29</v>
      </c>
      <c r="AA64" s="30" t="s">
        <v>29</v>
      </c>
      <c r="AB64" s="54" t="str">
        <f>VLOOKUP(H64,PELIGROS!A$2:G$445,7,0)</f>
        <v>Seguridad vial y manejo defensivo, aseguramiento de áreas de trabajo</v>
      </c>
      <c r="AC64" s="31" t="s">
        <v>1217</v>
      </c>
      <c r="AD64" s="67"/>
    </row>
    <row r="65" spans="1:30" ht="50.1" customHeight="1">
      <c r="A65" s="100"/>
      <c r="B65" s="100"/>
      <c r="C65" s="67"/>
      <c r="D65" s="67"/>
      <c r="E65" s="74"/>
      <c r="F65" s="74"/>
      <c r="G65" s="54" t="str">
        <f>VLOOKUP(H65,PELIGROS!A$1:G$445,2,0)</f>
        <v>Superficies de trabajo irregulares o deslizantes</v>
      </c>
      <c r="H65" s="54" t="s">
        <v>571</v>
      </c>
      <c r="I65" s="54" t="s">
        <v>1230</v>
      </c>
      <c r="J65" s="54" t="str">
        <f>VLOOKUP(H65,PELIGROS!A$2:G$445,3,0)</f>
        <v>Caídas del mismo nivel, fracturas, golpe con objetos, caídas de objetos, obstrucción de rutas de evacuación</v>
      </c>
      <c r="K65" s="31" t="s">
        <v>1197</v>
      </c>
      <c r="L65" s="54" t="str">
        <f>VLOOKUP(H65,PELIGROS!A$2:G$445,4,0)</f>
        <v>N/A</v>
      </c>
      <c r="M65" s="54" t="str">
        <f>VLOOKUP(H65,PELIGROS!A$2:G$445,5,0)</f>
        <v>N/A</v>
      </c>
      <c r="N65" s="31">
        <v>2</v>
      </c>
      <c r="O65" s="35">
        <v>4</v>
      </c>
      <c r="P65" s="35">
        <v>25</v>
      </c>
      <c r="Q65" s="36">
        <f t="shared" si="0"/>
        <v>8</v>
      </c>
      <c r="R65" s="36">
        <f t="shared" si="1"/>
        <v>200</v>
      </c>
      <c r="S65" s="30" t="str">
        <f t="shared" si="2"/>
        <v>M-8</v>
      </c>
      <c r="T65" s="37" t="str">
        <f t="shared" si="3"/>
        <v>II</v>
      </c>
      <c r="U65" s="38" t="str">
        <f t="shared" si="4"/>
        <v>No Aceptable o Aceptable Con Control Especifico</v>
      </c>
      <c r="V65" s="67"/>
      <c r="W65" s="54" t="str">
        <f>VLOOKUP(H65,PELIGROS!A$2:G$445,6,0)</f>
        <v>Caídas de distinto nivel</v>
      </c>
      <c r="X65" s="31" t="s">
        <v>29</v>
      </c>
      <c r="Y65" s="31" t="s">
        <v>29</v>
      </c>
      <c r="Z65" s="31" t="s">
        <v>29</v>
      </c>
      <c r="AA65" s="30" t="s">
        <v>1203</v>
      </c>
      <c r="AB65" s="54" t="str">
        <f>VLOOKUP(H65,PELIGROS!A$2:G$445,7,0)</f>
        <v>Pautas Básicas en orden y aseo en el lugar de trabajo, actos y condiciones inseguras</v>
      </c>
      <c r="AC65" s="31" t="s">
        <v>29</v>
      </c>
      <c r="AD65" s="67"/>
    </row>
    <row r="66" spans="1:30" ht="50.1" customHeight="1">
      <c r="A66" s="100"/>
      <c r="B66" s="100"/>
      <c r="C66" s="67"/>
      <c r="D66" s="67"/>
      <c r="E66" s="74"/>
      <c r="F66" s="74"/>
      <c r="G66" s="54" t="str">
        <f>VLOOKUP(H66,PELIGROS!A$1:G$445,2,0)</f>
        <v>Sistemas y medidas de almacenamiento</v>
      </c>
      <c r="H66" s="54" t="s">
        <v>575</v>
      </c>
      <c r="I66" s="54" t="s">
        <v>1230</v>
      </c>
      <c r="J66" s="54" t="str">
        <f>VLOOKUP(H66,PELIGROS!A$2:G$445,3,0)</f>
        <v>Caídas del mismo y distinto nivel , fracturas, golpe con objetos, caídas de objetos, obstrucción de rutas de evacuación</v>
      </c>
      <c r="K66" s="31" t="s">
        <v>1197</v>
      </c>
      <c r="L66" s="54" t="str">
        <f>VLOOKUP(H66,PELIGROS!A$2:G$445,4,0)</f>
        <v>N/A</v>
      </c>
      <c r="M66" s="54" t="str">
        <f>VLOOKUP(H66,PELIGROS!A$2:G$445,5,0)</f>
        <v>N/A</v>
      </c>
      <c r="N66" s="31">
        <v>2</v>
      </c>
      <c r="O66" s="35">
        <v>3</v>
      </c>
      <c r="P66" s="35">
        <v>25</v>
      </c>
      <c r="Q66" s="36">
        <f t="shared" si="0"/>
        <v>6</v>
      </c>
      <c r="R66" s="36">
        <f t="shared" si="1"/>
        <v>150</v>
      </c>
      <c r="S66" s="30" t="str">
        <f t="shared" si="2"/>
        <v>M-6</v>
      </c>
      <c r="T66" s="37" t="str">
        <f t="shared" si="3"/>
        <v>II</v>
      </c>
      <c r="U66" s="38" t="str">
        <f t="shared" si="4"/>
        <v>No Aceptable o Aceptable Con Control Especifico</v>
      </c>
      <c r="V66" s="67"/>
      <c r="W66" s="54" t="str">
        <f>VLOOKUP(H66,PELIGROS!A$2:G$445,6,0)</f>
        <v>Caídas de mismo y Distinto nivel</v>
      </c>
      <c r="X66" s="31" t="s">
        <v>29</v>
      </c>
      <c r="Y66" s="31" t="s">
        <v>29</v>
      </c>
      <c r="Z66" s="31" t="s">
        <v>29</v>
      </c>
      <c r="AA66" s="30" t="s">
        <v>1214</v>
      </c>
      <c r="AB66" s="54" t="str">
        <f>VLOOKUP(H66,PELIGROS!A$2:G$445,7,0)</f>
        <v>Pautas Básicas en orden y aseo en el lugar de trabajo, actos y condiciones inseguras</v>
      </c>
      <c r="AC66" s="31" t="s">
        <v>29</v>
      </c>
      <c r="AD66" s="67"/>
    </row>
    <row r="67" spans="1:30" ht="50.1" customHeight="1">
      <c r="A67" s="100"/>
      <c r="B67" s="100"/>
      <c r="C67" s="67"/>
      <c r="D67" s="67"/>
      <c r="E67" s="74"/>
      <c r="F67" s="74"/>
      <c r="G67" s="54" t="str">
        <f>VLOOKUP(H67,PELIGROS!A$1:G$445,2,0)</f>
        <v>Atraco, golpiza, atentados y secuestrados</v>
      </c>
      <c r="H67" s="54" t="s">
        <v>51</v>
      </c>
      <c r="I67" s="54" t="s">
        <v>1230</v>
      </c>
      <c r="J67" s="54" t="str">
        <f>VLOOKUP(H67,PELIGROS!A$2:G$445,3,0)</f>
        <v>Estrés, golpes, Secuestros</v>
      </c>
      <c r="K67" s="31" t="s">
        <v>1197</v>
      </c>
      <c r="L67" s="54" t="str">
        <f>VLOOKUP(H67,PELIGROS!A$2:G$445,4,0)</f>
        <v>Inspecciones planeadas e inspecciones no planeadas, procedimientos de programas de seguridad y salud en el trabajo</v>
      </c>
      <c r="M67" s="54" t="str">
        <f>VLOOKUP(H67,PELIGROS!A$2:G$445,5,0)</f>
        <v xml:space="preserve">Uniformes Corporativos, Chaquetas corporativas, Carnetización
</v>
      </c>
      <c r="N67" s="31">
        <v>2</v>
      </c>
      <c r="O67" s="35">
        <v>1</v>
      </c>
      <c r="P67" s="35">
        <v>60</v>
      </c>
      <c r="Q67" s="36">
        <f t="shared" si="0"/>
        <v>2</v>
      </c>
      <c r="R67" s="36">
        <f t="shared" si="1"/>
        <v>120</v>
      </c>
      <c r="S67" s="30" t="str">
        <f t="shared" si="2"/>
        <v>B-2</v>
      </c>
      <c r="T67" s="37" t="str">
        <f t="shared" si="3"/>
        <v>III</v>
      </c>
      <c r="U67" s="38" t="str">
        <f t="shared" si="4"/>
        <v>Mejorable</v>
      </c>
      <c r="V67" s="67"/>
      <c r="W67" s="54" t="str">
        <f>VLOOKUP(H67,PELIGROS!A$2:G$445,6,0)</f>
        <v>Secuestros</v>
      </c>
      <c r="X67" s="31" t="s">
        <v>29</v>
      </c>
      <c r="Y67" s="31" t="s">
        <v>29</v>
      </c>
      <c r="Z67" s="31" t="s">
        <v>29</v>
      </c>
      <c r="AA67" s="30" t="s">
        <v>29</v>
      </c>
      <c r="AB67" s="54" t="str">
        <f>VLOOKUP(H67,PELIGROS!A$2:G$445,7,0)</f>
        <v>N/A</v>
      </c>
      <c r="AC67" s="31" t="s">
        <v>1215</v>
      </c>
      <c r="AD67" s="67"/>
    </row>
    <row r="68" spans="1:30" ht="50.1" customHeight="1">
      <c r="A68" s="100"/>
      <c r="B68" s="100"/>
      <c r="C68" s="68"/>
      <c r="D68" s="68"/>
      <c r="E68" s="75"/>
      <c r="F68" s="75"/>
      <c r="G68" s="54" t="str">
        <f>VLOOKUP(H68,PELIGROS!A$1:G$445,2,0)</f>
        <v>SISMOS, INCENDIOS, INUNDACIONES, TERREMOTOS, VENDAVALES, DERRUMBE</v>
      </c>
      <c r="H68" s="54" t="s">
        <v>55</v>
      </c>
      <c r="I68" s="54" t="s">
        <v>1231</v>
      </c>
      <c r="J68" s="54" t="str">
        <f>VLOOKUP(H68,PELIGROS!A$2:G$445,3,0)</f>
        <v>SISMOS, INCENDIOS, INUNDACIONES, TERREMOTOS, VENDAVALES</v>
      </c>
      <c r="K68" s="31" t="s">
        <v>1197</v>
      </c>
      <c r="L68" s="54" t="str">
        <f>VLOOKUP(H68,PELIGROS!A$2:G$445,4,0)</f>
        <v>Inspecciones planeadas e inspecciones no planeadas, procedimientos de programas de seguridad y salud en el trabajo</v>
      </c>
      <c r="M68" s="54" t="str">
        <f>VLOOKUP(H68,PELIGROS!A$2:G$445,5,0)</f>
        <v>BRIGADAS DE EMERGENCIAS</v>
      </c>
      <c r="N68" s="31">
        <v>2</v>
      </c>
      <c r="O68" s="35">
        <v>1</v>
      </c>
      <c r="P68" s="35">
        <v>100</v>
      </c>
      <c r="Q68" s="36">
        <f t="shared" si="0"/>
        <v>2</v>
      </c>
      <c r="R68" s="36">
        <f t="shared" si="1"/>
        <v>200</v>
      </c>
      <c r="S68" s="30" t="str">
        <f t="shared" si="2"/>
        <v>B-2</v>
      </c>
      <c r="T68" s="37" t="str">
        <f t="shared" si="3"/>
        <v>II</v>
      </c>
      <c r="U68" s="38" t="str">
        <f t="shared" si="4"/>
        <v>No Aceptable o Aceptable Con Control Especifico</v>
      </c>
      <c r="V68" s="68"/>
      <c r="W68" s="54" t="str">
        <f>VLOOKUP(H68,PELIGROS!A$2:G$445,6,0)</f>
        <v>MUERTE</v>
      </c>
      <c r="X68" s="31" t="s">
        <v>29</v>
      </c>
      <c r="Y68" s="31" t="s">
        <v>29</v>
      </c>
      <c r="Z68" s="31" t="s">
        <v>29</v>
      </c>
      <c r="AA68" s="30" t="s">
        <v>1204</v>
      </c>
      <c r="AB68" s="54" t="str">
        <f>VLOOKUP(H68,PELIGROS!A$2:G$445,7,0)</f>
        <v>ENTRENAMIENTO DE LA BRIGADA; DIVULGACIÓN DE PLAN DE EMERGENCIA</v>
      </c>
      <c r="AC68" s="31" t="s">
        <v>1205</v>
      </c>
      <c r="AD68" s="68"/>
    </row>
    <row r="69" spans="1:30" ht="50.1" customHeight="1">
      <c r="A69" s="100"/>
      <c r="B69" s="100"/>
      <c r="C69" s="76" t="s">
        <v>1119</v>
      </c>
      <c r="D69" s="76" t="s">
        <v>1120</v>
      </c>
      <c r="E69" s="78" t="s">
        <v>1011</v>
      </c>
      <c r="F69" s="78" t="s">
        <v>1196</v>
      </c>
      <c r="G69" s="55" t="str">
        <f>VLOOKUP(H69,PELIGROS!A$1:G$445,2,0)</f>
        <v>Virus</v>
      </c>
      <c r="H69" s="55" t="s">
        <v>108</v>
      </c>
      <c r="I69" s="55" t="s">
        <v>1226</v>
      </c>
      <c r="J69" s="55" t="str">
        <f>VLOOKUP(H69,PELIGROS!A$2:G$445,3,0)</f>
        <v>Infecciones Virales</v>
      </c>
      <c r="K69" s="39" t="s">
        <v>1197</v>
      </c>
      <c r="L69" s="55" t="str">
        <f>VLOOKUP(H69,PELIGROS!A$2:G$445,4,0)</f>
        <v>N/A</v>
      </c>
      <c r="M69" s="55" t="str">
        <f>VLOOKUP(H69,PELIGROS!A$2:G$445,5,0)</f>
        <v>Vacunación</v>
      </c>
      <c r="N69" s="39">
        <v>2</v>
      </c>
      <c r="O69" s="40">
        <v>1</v>
      </c>
      <c r="P69" s="40">
        <v>10</v>
      </c>
      <c r="Q69" s="41">
        <f t="shared" si="0"/>
        <v>2</v>
      </c>
      <c r="R69" s="41">
        <f t="shared" si="1"/>
        <v>20</v>
      </c>
      <c r="S69" s="42" t="str">
        <f t="shared" si="2"/>
        <v>B-2</v>
      </c>
      <c r="T69" s="43" t="str">
        <f t="shared" si="3"/>
        <v>IV</v>
      </c>
      <c r="U69" s="44" t="str">
        <f t="shared" si="4"/>
        <v>Aceptable</v>
      </c>
      <c r="V69" s="76">
        <v>1</v>
      </c>
      <c r="W69" s="55" t="str">
        <f>VLOOKUP(H69,PELIGROS!A$2:G$445,6,0)</f>
        <v xml:space="preserve">Enfermedades Infectocontagiosas
</v>
      </c>
      <c r="X69" s="39" t="s">
        <v>29</v>
      </c>
      <c r="Y69" s="39" t="s">
        <v>29</v>
      </c>
      <c r="Z69" s="39" t="s">
        <v>29</v>
      </c>
      <c r="AA69" s="42" t="s">
        <v>29</v>
      </c>
      <c r="AB69" s="55" t="str">
        <f>VLOOKUP(H69,PELIGROS!A$2:G$445,7,0)</f>
        <v>Autocuidado</v>
      </c>
      <c r="AC69" s="39" t="s">
        <v>1198</v>
      </c>
      <c r="AD69" s="76" t="s">
        <v>1199</v>
      </c>
    </row>
    <row r="70" spans="1:30" ht="50.1" customHeight="1">
      <c r="A70" s="100"/>
      <c r="B70" s="100"/>
      <c r="C70" s="69"/>
      <c r="D70" s="69"/>
      <c r="E70" s="71"/>
      <c r="F70" s="71"/>
      <c r="G70" s="55" t="str">
        <f>VLOOKUP(H70,PELIGROS!A$1:G$445,2,0)</f>
        <v xml:space="preserve">HUMOS </v>
      </c>
      <c r="H70" s="55" t="s">
        <v>240</v>
      </c>
      <c r="I70" s="55" t="s">
        <v>1227</v>
      </c>
      <c r="J70" s="55" t="str">
        <f>VLOOKUP(H70,PELIGROS!A$2:G$445,3,0)</f>
        <v xml:space="preserve">ASMA,GRIPA, NEUMOCONIOSIS, CÁNCER </v>
      </c>
      <c r="K70" s="39" t="s">
        <v>1208</v>
      </c>
      <c r="L70" s="55" t="str">
        <f>VLOOKUP(H70,PELIGROS!A$2:G$445,4,0)</f>
        <v>Inspecciones planeadas e inspecciones no planeadas, procedimientos de programas de seguridad y salud en el trabajo</v>
      </c>
      <c r="M70" s="55" t="str">
        <f>VLOOKUP(H70,PELIGROS!A$2:G$445,5,0)</f>
        <v xml:space="preserve">EPP TAPABOCAS, CARETAS CON FILTROS </v>
      </c>
      <c r="N70" s="39">
        <v>2</v>
      </c>
      <c r="O70" s="40">
        <v>3</v>
      </c>
      <c r="P70" s="40">
        <v>10</v>
      </c>
      <c r="Q70" s="41">
        <f t="shared" si="0"/>
        <v>6</v>
      </c>
      <c r="R70" s="41">
        <f t="shared" si="1"/>
        <v>60</v>
      </c>
      <c r="S70" s="42" t="str">
        <f t="shared" si="2"/>
        <v>M-6</v>
      </c>
      <c r="T70" s="43" t="str">
        <f t="shared" si="3"/>
        <v>III</v>
      </c>
      <c r="U70" s="44" t="str">
        <f t="shared" si="4"/>
        <v>Mejorable</v>
      </c>
      <c r="V70" s="69"/>
      <c r="W70" s="55" t="str">
        <f>VLOOKUP(H70,PELIGROS!A$2:G$445,6,0)</f>
        <v>NEUMOCONIOSIS</v>
      </c>
      <c r="X70" s="39" t="s">
        <v>29</v>
      </c>
      <c r="Y70" s="39" t="s">
        <v>29</v>
      </c>
      <c r="Z70" s="39" t="s">
        <v>29</v>
      </c>
      <c r="AA70" s="42" t="s">
        <v>29</v>
      </c>
      <c r="AB70" s="55" t="str">
        <f>VLOOKUP(H70,PELIGROS!A$2:G$445,7,0)</f>
        <v>USO Y MANEJO ADECUADO DE E.P.P.</v>
      </c>
      <c r="AC70" s="39" t="s">
        <v>1209</v>
      </c>
      <c r="AD70" s="69"/>
    </row>
    <row r="71" spans="1:30" ht="50.1" customHeight="1">
      <c r="A71" s="100"/>
      <c r="B71" s="100"/>
      <c r="C71" s="69"/>
      <c r="D71" s="69"/>
      <c r="E71" s="71"/>
      <c r="F71" s="71"/>
      <c r="G71" s="55" t="str">
        <f>VLOOKUP(H71,PELIGROS!A$1:G$445,2,0)</f>
        <v>MATERIAL PARTICULADO</v>
      </c>
      <c r="H71" s="55" t="s">
        <v>251</v>
      </c>
      <c r="I71" s="55" t="s">
        <v>1227</v>
      </c>
      <c r="J71" s="55" t="str">
        <f>VLOOKUP(H71,PELIGROS!A$2:G$445,3,0)</f>
        <v>NEUMOCONIOSIS, BRONQUITIS, ASMA, SILICOSIS</v>
      </c>
      <c r="K71" s="39" t="s">
        <v>1197</v>
      </c>
      <c r="L71" s="55" t="str">
        <f>VLOOKUP(H71,PELIGROS!A$2:G$445,4,0)</f>
        <v>Inspecciones planeadas e inspecciones no planeadas, procedimientos de programas de seguridad y salud en el trabajo</v>
      </c>
      <c r="M71" s="55" t="str">
        <f>VLOOKUP(H71,PELIGROS!A$2:G$445,5,0)</f>
        <v>EPP MASCARILLAS Y FILTROS</v>
      </c>
      <c r="N71" s="39">
        <v>2</v>
      </c>
      <c r="O71" s="40">
        <v>2</v>
      </c>
      <c r="P71" s="40">
        <v>10</v>
      </c>
      <c r="Q71" s="41">
        <f t="shared" si="0"/>
        <v>4</v>
      </c>
      <c r="R71" s="41">
        <f t="shared" si="1"/>
        <v>40</v>
      </c>
      <c r="S71" s="42" t="str">
        <f t="shared" si="2"/>
        <v>B-4</v>
      </c>
      <c r="T71" s="43" t="str">
        <f t="shared" si="3"/>
        <v>III</v>
      </c>
      <c r="U71" s="44" t="str">
        <f t="shared" si="4"/>
        <v>Mejorable</v>
      </c>
      <c r="V71" s="69"/>
      <c r="W71" s="55" t="str">
        <f>VLOOKUP(H71,PELIGROS!A$2:G$445,6,0)</f>
        <v>NEUMOCONIOSIS</v>
      </c>
      <c r="X71" s="39" t="s">
        <v>29</v>
      </c>
      <c r="Y71" s="39" t="s">
        <v>29</v>
      </c>
      <c r="Z71" s="39" t="s">
        <v>29</v>
      </c>
      <c r="AA71" s="42" t="s">
        <v>29</v>
      </c>
      <c r="AB71" s="55" t="str">
        <f>VLOOKUP(H71,PELIGROS!A$2:G$445,7,0)</f>
        <v>USO Y MANEJO DE LOS EPP</v>
      </c>
      <c r="AC71" s="39" t="s">
        <v>1200</v>
      </c>
      <c r="AD71" s="69"/>
    </row>
    <row r="72" spans="1:30" ht="50.1" customHeight="1">
      <c r="A72" s="100"/>
      <c r="B72" s="100"/>
      <c r="C72" s="69"/>
      <c r="D72" s="69"/>
      <c r="E72" s="71"/>
      <c r="F72" s="71"/>
      <c r="G72" s="55" t="str">
        <f>VLOOKUP(H72,PELIGROS!A$1:G$445,2,0)</f>
        <v>NATURALEZA DE LA TAREA</v>
      </c>
      <c r="H72" s="55" t="s">
        <v>69</v>
      </c>
      <c r="I72" s="55" t="s">
        <v>1228</v>
      </c>
      <c r="J72" s="55" t="str">
        <f>VLOOKUP(H72,PELIGROS!A$2:G$445,3,0)</f>
        <v>ESTRÉS,  TRANSTORNOS DEL SUEÑO</v>
      </c>
      <c r="K72" s="39" t="s">
        <v>1197</v>
      </c>
      <c r="L72" s="55" t="str">
        <f>VLOOKUP(H72,PELIGROS!A$2:G$445,4,0)</f>
        <v>N/A</v>
      </c>
      <c r="M72" s="55" t="str">
        <f>VLOOKUP(H72,PELIGROS!A$2:G$445,5,0)</f>
        <v>PVE PSICOSOCIAL</v>
      </c>
      <c r="N72" s="39">
        <v>2</v>
      </c>
      <c r="O72" s="40">
        <v>3</v>
      </c>
      <c r="P72" s="40">
        <v>10</v>
      </c>
      <c r="Q72" s="41">
        <f t="shared" si="0"/>
        <v>6</v>
      </c>
      <c r="R72" s="41">
        <f t="shared" si="1"/>
        <v>60</v>
      </c>
      <c r="S72" s="42" t="str">
        <f t="shared" si="2"/>
        <v>M-6</v>
      </c>
      <c r="T72" s="43" t="str">
        <f t="shared" si="3"/>
        <v>III</v>
      </c>
      <c r="U72" s="44" t="str">
        <f t="shared" si="4"/>
        <v>Mejorable</v>
      </c>
      <c r="V72" s="69"/>
      <c r="W72" s="55" t="str">
        <f>VLOOKUP(H72,PELIGROS!A$2:G$445,6,0)</f>
        <v>ESTRÉS</v>
      </c>
      <c r="X72" s="39" t="s">
        <v>29</v>
      </c>
      <c r="Y72" s="39" t="s">
        <v>29</v>
      </c>
      <c r="Z72" s="39" t="s">
        <v>29</v>
      </c>
      <c r="AA72" s="42" t="s">
        <v>29</v>
      </c>
      <c r="AB72" s="55" t="str">
        <f>VLOOKUP(H72,PELIGROS!A$2:G$445,7,0)</f>
        <v>N/A</v>
      </c>
      <c r="AC72" s="39" t="s">
        <v>1201</v>
      </c>
      <c r="AD72" s="69"/>
    </row>
    <row r="73" spans="1:30" ht="50.1" customHeight="1">
      <c r="A73" s="100"/>
      <c r="B73" s="100"/>
      <c r="C73" s="69"/>
      <c r="D73" s="69"/>
      <c r="E73" s="71"/>
      <c r="F73" s="71"/>
      <c r="G73" s="55" t="str">
        <f>VLOOKUP(H73,PELIGROS!A$1:G$445,2,0)</f>
        <v>Forzadas, Prolongadas</v>
      </c>
      <c r="H73" s="55" t="s">
        <v>37</v>
      </c>
      <c r="I73" s="55" t="s">
        <v>1229</v>
      </c>
      <c r="J73" s="55" t="str">
        <f>VLOOKUP(H73,PELIGROS!A$2:G$445,3,0)</f>
        <v xml:space="preserve">Lesiones osteomusculares, lesiones osteoarticulares
</v>
      </c>
      <c r="K73" s="39" t="s">
        <v>1202</v>
      </c>
      <c r="L73" s="55" t="str">
        <f>VLOOKUP(H73,PELIGROS!A$2:G$445,4,0)</f>
        <v>Inspecciones planeadas e inspecciones no planeadas, procedimientos de programas de seguridad y salud en el trabajo</v>
      </c>
      <c r="M73" s="55" t="str">
        <f>VLOOKUP(H73,PELIGROS!A$2:G$445,5,0)</f>
        <v>PVE Biomecánico, programa pausas activas, exámenes periódicos, recomendaciones, control de posturas</v>
      </c>
      <c r="N73" s="39">
        <v>2</v>
      </c>
      <c r="O73" s="40">
        <v>3</v>
      </c>
      <c r="P73" s="40">
        <v>10</v>
      </c>
      <c r="Q73" s="41">
        <f t="shared" si="0"/>
        <v>6</v>
      </c>
      <c r="R73" s="41">
        <f t="shared" si="1"/>
        <v>60</v>
      </c>
      <c r="S73" s="42" t="str">
        <f t="shared" si="2"/>
        <v>M-6</v>
      </c>
      <c r="T73" s="43" t="str">
        <f t="shared" si="3"/>
        <v>III</v>
      </c>
      <c r="U73" s="44" t="str">
        <f t="shared" si="4"/>
        <v>Mejorable</v>
      </c>
      <c r="V73" s="69"/>
      <c r="W73" s="55" t="str">
        <f>VLOOKUP(H73,PELIGROS!A$2:G$445,6,0)</f>
        <v>Enfermedades Osteomusculares</v>
      </c>
      <c r="X73" s="39" t="s">
        <v>29</v>
      </c>
      <c r="Y73" s="39" t="s">
        <v>29</v>
      </c>
      <c r="Z73" s="39" t="s">
        <v>29</v>
      </c>
      <c r="AA73" s="42" t="s">
        <v>29</v>
      </c>
      <c r="AB73" s="55" t="str">
        <f>VLOOKUP(H73,PELIGROS!A$2:G$445,7,0)</f>
        <v>Prevención en lesiones osteomusculares, líderes de pausas activas</v>
      </c>
      <c r="AC73" s="39" t="s">
        <v>1216</v>
      </c>
      <c r="AD73" s="69"/>
    </row>
    <row r="74" spans="1:30" ht="50.1" customHeight="1">
      <c r="A74" s="100"/>
      <c r="B74" s="100"/>
      <c r="C74" s="69"/>
      <c r="D74" s="69"/>
      <c r="E74" s="71"/>
      <c r="F74" s="71"/>
      <c r="G74" s="55" t="str">
        <f>VLOOKUP(H74,PELIGROS!A$1:G$445,2,0)</f>
        <v>Higiene Muscular</v>
      </c>
      <c r="H74" s="55" t="s">
        <v>464</v>
      </c>
      <c r="I74" s="55" t="s">
        <v>1229</v>
      </c>
      <c r="J74" s="55" t="str">
        <f>VLOOKUP(H74,PELIGROS!A$2:G$445,3,0)</f>
        <v>Lesiones Musculoesqueléticas</v>
      </c>
      <c r="K74" s="39" t="s">
        <v>1202</v>
      </c>
      <c r="L74" s="55" t="str">
        <f>VLOOKUP(H74,PELIGROS!A$2:G$445,4,0)</f>
        <v>N/A</v>
      </c>
      <c r="M74" s="55" t="str">
        <f>VLOOKUP(H74,PELIGROS!A$2:G$445,5,0)</f>
        <v>N/A</v>
      </c>
      <c r="N74" s="39">
        <v>2</v>
      </c>
      <c r="O74" s="40">
        <v>3</v>
      </c>
      <c r="P74" s="40">
        <v>10</v>
      </c>
      <c r="Q74" s="41">
        <f t="shared" si="0"/>
        <v>6</v>
      </c>
      <c r="R74" s="41">
        <f t="shared" si="1"/>
        <v>60</v>
      </c>
      <c r="S74" s="42" t="str">
        <f t="shared" si="2"/>
        <v>M-6</v>
      </c>
      <c r="T74" s="43" t="str">
        <f t="shared" si="3"/>
        <v>III</v>
      </c>
      <c r="U74" s="44" t="str">
        <f t="shared" si="4"/>
        <v>Mejorable</v>
      </c>
      <c r="V74" s="69"/>
      <c r="W74" s="55" t="str">
        <f>VLOOKUP(H74,PELIGROS!A$2:G$445,6,0)</f>
        <v xml:space="preserve">Enfermedades Osteomusculares
</v>
      </c>
      <c r="X74" s="39" t="s">
        <v>29</v>
      </c>
      <c r="Y74" s="39" t="s">
        <v>29</v>
      </c>
      <c r="Z74" s="39" t="s">
        <v>29</v>
      </c>
      <c r="AA74" s="42" t="s">
        <v>29</v>
      </c>
      <c r="AB74" s="55" t="str">
        <f>VLOOKUP(H74,PELIGROS!A$2:G$445,7,0)</f>
        <v>Prevención en lesiones osteomusculares, líderes de pausas activas</v>
      </c>
      <c r="AC74" s="39" t="s">
        <v>1216</v>
      </c>
      <c r="AD74" s="69"/>
    </row>
    <row r="75" spans="1:30" ht="50.1" customHeight="1">
      <c r="A75" s="100"/>
      <c r="B75" s="100"/>
      <c r="C75" s="69"/>
      <c r="D75" s="69"/>
      <c r="E75" s="71"/>
      <c r="F75" s="71"/>
      <c r="G75" s="55" t="str">
        <f>VLOOKUP(H75,PELIGROS!A$1:G$445,2,0)</f>
        <v>Superficies de trabajo irregulares o deslizantes</v>
      </c>
      <c r="H75" s="55" t="s">
        <v>571</v>
      </c>
      <c r="I75" s="55" t="s">
        <v>1230</v>
      </c>
      <c r="J75" s="55" t="str">
        <f>VLOOKUP(H75,PELIGROS!A$2:G$445,3,0)</f>
        <v>Caídas del mismo nivel, fracturas, golpe con objetos, caídas de objetos, obstrucción de rutas de evacuación</v>
      </c>
      <c r="K75" s="39" t="s">
        <v>1197</v>
      </c>
      <c r="L75" s="55" t="str">
        <f>VLOOKUP(H75,PELIGROS!A$2:G$445,4,0)</f>
        <v>N/A</v>
      </c>
      <c r="M75" s="55" t="str">
        <f>VLOOKUP(H75,PELIGROS!A$2:G$445,5,0)</f>
        <v>N/A</v>
      </c>
      <c r="N75" s="39">
        <v>2</v>
      </c>
      <c r="O75" s="40">
        <v>4</v>
      </c>
      <c r="P75" s="40">
        <v>25</v>
      </c>
      <c r="Q75" s="41">
        <f t="shared" si="0"/>
        <v>8</v>
      </c>
      <c r="R75" s="41">
        <f t="shared" si="1"/>
        <v>200</v>
      </c>
      <c r="S75" s="42" t="str">
        <f t="shared" si="2"/>
        <v>M-8</v>
      </c>
      <c r="T75" s="43" t="str">
        <f t="shared" si="3"/>
        <v>II</v>
      </c>
      <c r="U75" s="44" t="str">
        <f t="shared" si="4"/>
        <v>No Aceptable o Aceptable Con Control Especifico</v>
      </c>
      <c r="V75" s="69"/>
      <c r="W75" s="55" t="str">
        <f>VLOOKUP(H75,PELIGROS!A$2:G$445,6,0)</f>
        <v>Caídas de distinto nivel</v>
      </c>
      <c r="X75" s="39" t="s">
        <v>29</v>
      </c>
      <c r="Y75" s="39" t="s">
        <v>29</v>
      </c>
      <c r="Z75" s="39" t="s">
        <v>29</v>
      </c>
      <c r="AA75" s="42" t="s">
        <v>1203</v>
      </c>
      <c r="AB75" s="55" t="str">
        <f>VLOOKUP(H75,PELIGROS!A$2:G$445,7,0)</f>
        <v>Pautas Básicas en orden y aseo en el lugar de trabajo, actos y condiciones inseguras</v>
      </c>
      <c r="AC75" s="39" t="s">
        <v>29</v>
      </c>
      <c r="AD75" s="69"/>
    </row>
    <row r="76" spans="1:30" ht="50.1" customHeight="1">
      <c r="A76" s="100"/>
      <c r="B76" s="100"/>
      <c r="C76" s="69"/>
      <c r="D76" s="69"/>
      <c r="E76" s="71"/>
      <c r="F76" s="71"/>
      <c r="G76" s="55" t="str">
        <f>VLOOKUP(H76,PELIGROS!A$1:G$445,2,0)</f>
        <v>Sistemas y medidas de almacenamiento</v>
      </c>
      <c r="H76" s="55" t="s">
        <v>575</v>
      </c>
      <c r="I76" s="55" t="s">
        <v>1230</v>
      </c>
      <c r="J76" s="55" t="str">
        <f>VLOOKUP(H76,PELIGROS!A$2:G$445,3,0)</f>
        <v>Caídas del mismo y distinto nivel , fracturas, golpe con objetos, caídas de objetos, obstrucción de rutas de evacuación</v>
      </c>
      <c r="K76" s="39" t="s">
        <v>1197</v>
      </c>
      <c r="L76" s="55" t="str">
        <f>VLOOKUP(H76,PELIGROS!A$2:G$445,4,0)</f>
        <v>N/A</v>
      </c>
      <c r="M76" s="55" t="str">
        <f>VLOOKUP(H76,PELIGROS!A$2:G$445,5,0)</f>
        <v>N/A</v>
      </c>
      <c r="N76" s="39">
        <v>2</v>
      </c>
      <c r="O76" s="40">
        <v>3</v>
      </c>
      <c r="P76" s="40">
        <v>25</v>
      </c>
      <c r="Q76" s="41">
        <f t="shared" ref="Q76:Q123" si="5">N76*O76</f>
        <v>6</v>
      </c>
      <c r="R76" s="41">
        <f t="shared" ref="R76:R123" si="6">P76*Q76</f>
        <v>150</v>
      </c>
      <c r="S76" s="42" t="str">
        <f t="shared" ref="S76:S123" si="7">IF(Q76=40,"MA-40",IF(Q76=30,"MA-30",IF(Q76=20,"A-20",IF(Q76=10,"A-10",IF(Q76=24,"MA-24",IF(Q76=18,"A-18",IF(Q76=12,"A-12",IF(Q76=6,"M-6",IF(Q76=8,"M-8",IF(Q76=6,"M-6",IF(Q76=4,"B-4",IF(Q76=2,"B-2",))))))))))))</f>
        <v>M-6</v>
      </c>
      <c r="T76" s="43" t="str">
        <f t="shared" ref="T76:T123" si="8">IF(R76&lt;=20,"IV",IF(R76&lt;=120,"III",IF(R76&lt;=500,"II",IF(R76&lt;=4000,"I"))))</f>
        <v>II</v>
      </c>
      <c r="U76" s="44" t="str">
        <f t="shared" ref="U76:U123" si="9">IF(T76=0,"",IF(T76="IV","Aceptable",IF(T76="III","Mejorable",IF(T76="II","No Aceptable o Aceptable Con Control Especifico",IF(T76="I","No Aceptable","")))))</f>
        <v>No Aceptable o Aceptable Con Control Especifico</v>
      </c>
      <c r="V76" s="69"/>
      <c r="W76" s="55" t="str">
        <f>VLOOKUP(H76,PELIGROS!A$2:G$445,6,0)</f>
        <v>Caídas de mismo y Distinto nivel</v>
      </c>
      <c r="X76" s="39" t="s">
        <v>29</v>
      </c>
      <c r="Y76" s="39" t="s">
        <v>29</v>
      </c>
      <c r="Z76" s="39" t="s">
        <v>29</v>
      </c>
      <c r="AA76" s="42" t="s">
        <v>1214</v>
      </c>
      <c r="AB76" s="55" t="str">
        <f>VLOOKUP(H76,PELIGROS!A$2:G$445,7,0)</f>
        <v>Pautas Básicas en orden y aseo en el lugar de trabajo, actos y condiciones inseguras</v>
      </c>
      <c r="AC76" s="39" t="s">
        <v>29</v>
      </c>
      <c r="AD76" s="69"/>
    </row>
    <row r="77" spans="1:30" ht="50.1" customHeight="1">
      <c r="A77" s="100"/>
      <c r="B77" s="100"/>
      <c r="C77" s="77"/>
      <c r="D77" s="77"/>
      <c r="E77" s="79"/>
      <c r="F77" s="79"/>
      <c r="G77" s="55" t="str">
        <f>VLOOKUP(H77,PELIGROS!A$1:G$445,2,0)</f>
        <v>SISMOS, INCENDIOS, INUNDACIONES, TERREMOTOS, VENDAVALES, DERRUMBE</v>
      </c>
      <c r="H77" s="55" t="s">
        <v>55</v>
      </c>
      <c r="I77" s="55" t="s">
        <v>1231</v>
      </c>
      <c r="J77" s="55" t="str">
        <f>VLOOKUP(H77,PELIGROS!A$2:G$445,3,0)</f>
        <v>SISMOS, INCENDIOS, INUNDACIONES, TERREMOTOS, VENDAVALES</v>
      </c>
      <c r="K77" s="39" t="s">
        <v>1197</v>
      </c>
      <c r="L77" s="55" t="str">
        <f>VLOOKUP(H77,PELIGROS!A$2:G$445,4,0)</f>
        <v>Inspecciones planeadas e inspecciones no planeadas, procedimientos de programas de seguridad y salud en el trabajo</v>
      </c>
      <c r="M77" s="55" t="str">
        <f>VLOOKUP(H77,PELIGROS!A$2:G$445,5,0)</f>
        <v>BRIGADAS DE EMERGENCIAS</v>
      </c>
      <c r="N77" s="39">
        <v>2</v>
      </c>
      <c r="O77" s="40">
        <v>1</v>
      </c>
      <c r="P77" s="40">
        <v>100</v>
      </c>
      <c r="Q77" s="41">
        <f t="shared" si="5"/>
        <v>2</v>
      </c>
      <c r="R77" s="41">
        <f t="shared" si="6"/>
        <v>200</v>
      </c>
      <c r="S77" s="42" t="str">
        <f t="shared" si="7"/>
        <v>B-2</v>
      </c>
      <c r="T77" s="43" t="str">
        <f t="shared" si="8"/>
        <v>II</v>
      </c>
      <c r="U77" s="44" t="str">
        <f t="shared" si="9"/>
        <v>No Aceptable o Aceptable Con Control Especifico</v>
      </c>
      <c r="V77" s="77"/>
      <c r="W77" s="55" t="str">
        <f>VLOOKUP(H77,PELIGROS!A$2:G$445,6,0)</f>
        <v>MUERTE</v>
      </c>
      <c r="X77" s="39" t="s">
        <v>29</v>
      </c>
      <c r="Y77" s="39" t="s">
        <v>29</v>
      </c>
      <c r="Z77" s="39" t="s">
        <v>29</v>
      </c>
      <c r="AA77" s="42" t="s">
        <v>1204</v>
      </c>
      <c r="AB77" s="55" t="str">
        <f>VLOOKUP(H77,PELIGROS!A$2:G$445,7,0)</f>
        <v>ENTRENAMIENTO DE LA BRIGADA; DIVULGACIÓN DE PLAN DE EMERGENCIA</v>
      </c>
      <c r="AC77" s="39" t="s">
        <v>1205</v>
      </c>
      <c r="AD77" s="77"/>
    </row>
    <row r="78" spans="1:30" ht="50.1" customHeight="1">
      <c r="A78" s="100"/>
      <c r="B78" s="100"/>
      <c r="C78" s="66" t="s">
        <v>1150</v>
      </c>
      <c r="D78" s="66" t="s">
        <v>1222</v>
      </c>
      <c r="E78" s="73" t="s">
        <v>1149</v>
      </c>
      <c r="F78" s="73" t="s">
        <v>1196</v>
      </c>
      <c r="G78" s="54" t="str">
        <f>VLOOKUP(H78,PELIGROS!A$1:G$445,2,0)</f>
        <v>Virus</v>
      </c>
      <c r="H78" s="54" t="s">
        <v>108</v>
      </c>
      <c r="I78" s="54" t="s">
        <v>1226</v>
      </c>
      <c r="J78" s="54" t="str">
        <f>VLOOKUP(H78,PELIGROS!A$2:G$445,3,0)</f>
        <v>Infecciones Virales</v>
      </c>
      <c r="K78" s="31" t="s">
        <v>1197</v>
      </c>
      <c r="L78" s="54" t="str">
        <f>VLOOKUP(H78,PELIGROS!A$2:G$445,4,0)</f>
        <v>N/A</v>
      </c>
      <c r="M78" s="54" t="str">
        <f>VLOOKUP(H78,PELIGROS!A$2:G$445,5,0)</f>
        <v>Vacunación</v>
      </c>
      <c r="N78" s="31">
        <v>2</v>
      </c>
      <c r="O78" s="35">
        <v>1</v>
      </c>
      <c r="P78" s="35">
        <v>10</v>
      </c>
      <c r="Q78" s="36">
        <f t="shared" si="5"/>
        <v>2</v>
      </c>
      <c r="R78" s="36">
        <f t="shared" si="6"/>
        <v>20</v>
      </c>
      <c r="S78" s="30" t="str">
        <f t="shared" si="7"/>
        <v>B-2</v>
      </c>
      <c r="T78" s="37" t="str">
        <f t="shared" si="8"/>
        <v>IV</v>
      </c>
      <c r="U78" s="38" t="str">
        <f t="shared" si="9"/>
        <v>Aceptable</v>
      </c>
      <c r="V78" s="66">
        <v>1</v>
      </c>
      <c r="W78" s="54" t="str">
        <f>VLOOKUP(H78,PELIGROS!A$2:G$445,6,0)</f>
        <v xml:space="preserve">Enfermedades Infectocontagiosas
</v>
      </c>
      <c r="X78" s="31" t="s">
        <v>29</v>
      </c>
      <c r="Y78" s="31" t="s">
        <v>29</v>
      </c>
      <c r="Z78" s="31" t="s">
        <v>29</v>
      </c>
      <c r="AA78" s="30" t="s">
        <v>29</v>
      </c>
      <c r="AB78" s="54" t="str">
        <f>VLOOKUP(H78,PELIGROS!A$2:G$445,7,0)</f>
        <v>Autocuidado</v>
      </c>
      <c r="AC78" s="31" t="s">
        <v>1198</v>
      </c>
      <c r="AD78" s="66" t="s">
        <v>1199</v>
      </c>
    </row>
    <row r="79" spans="1:30" ht="50.1" customHeight="1">
      <c r="A79" s="100"/>
      <c r="B79" s="100"/>
      <c r="C79" s="67"/>
      <c r="D79" s="67"/>
      <c r="E79" s="74"/>
      <c r="F79" s="74"/>
      <c r="G79" s="54" t="str">
        <f>VLOOKUP(H79,PELIGROS!A$1:G$445,2,0)</f>
        <v xml:space="preserve">HUMOS </v>
      </c>
      <c r="H79" s="54" t="s">
        <v>240</v>
      </c>
      <c r="I79" s="54" t="s">
        <v>1227</v>
      </c>
      <c r="J79" s="54" t="str">
        <f>VLOOKUP(H79,PELIGROS!A$2:G$445,3,0)</f>
        <v xml:space="preserve">ASMA,GRIPA, NEUMOCONIOSIS, CÁNCER </v>
      </c>
      <c r="K79" s="31" t="s">
        <v>1208</v>
      </c>
      <c r="L79" s="54" t="str">
        <f>VLOOKUP(H79,PELIGROS!A$2:G$445,4,0)</f>
        <v>Inspecciones planeadas e inspecciones no planeadas, procedimientos de programas de seguridad y salud en el trabajo</v>
      </c>
      <c r="M79" s="54" t="str">
        <f>VLOOKUP(H79,PELIGROS!A$2:G$445,5,0)</f>
        <v xml:space="preserve">EPP TAPABOCAS, CARETAS CON FILTROS </v>
      </c>
      <c r="N79" s="31">
        <v>2</v>
      </c>
      <c r="O79" s="35">
        <v>3</v>
      </c>
      <c r="P79" s="35">
        <v>10</v>
      </c>
      <c r="Q79" s="36">
        <f t="shared" si="5"/>
        <v>6</v>
      </c>
      <c r="R79" s="36">
        <f t="shared" si="6"/>
        <v>60</v>
      </c>
      <c r="S79" s="30" t="str">
        <f t="shared" si="7"/>
        <v>M-6</v>
      </c>
      <c r="T79" s="37" t="str">
        <f t="shared" si="8"/>
        <v>III</v>
      </c>
      <c r="U79" s="38" t="str">
        <f t="shared" si="9"/>
        <v>Mejorable</v>
      </c>
      <c r="V79" s="67"/>
      <c r="W79" s="54" t="str">
        <f>VLOOKUP(H79,PELIGROS!A$2:G$445,6,0)</f>
        <v>NEUMOCONIOSIS</v>
      </c>
      <c r="X79" s="31" t="s">
        <v>29</v>
      </c>
      <c r="Y79" s="31" t="s">
        <v>29</v>
      </c>
      <c r="Z79" s="31" t="s">
        <v>29</v>
      </c>
      <c r="AA79" s="30" t="s">
        <v>29</v>
      </c>
      <c r="AB79" s="54" t="str">
        <f>VLOOKUP(H79,PELIGROS!A$2:G$445,7,0)</f>
        <v>USO Y MANEJO ADECUADO DE E.P.P.</v>
      </c>
      <c r="AC79" s="31" t="s">
        <v>1209</v>
      </c>
      <c r="AD79" s="67"/>
    </row>
    <row r="80" spans="1:30" ht="50.1" customHeight="1">
      <c r="A80" s="100"/>
      <c r="B80" s="100"/>
      <c r="C80" s="67"/>
      <c r="D80" s="67"/>
      <c r="E80" s="74"/>
      <c r="F80" s="74"/>
      <c r="G80" s="54" t="str">
        <f>VLOOKUP(H80,PELIGROS!A$1:G$445,2,0)</f>
        <v>MATERIAL PARTICULADO</v>
      </c>
      <c r="H80" s="54" t="s">
        <v>251</v>
      </c>
      <c r="I80" s="54" t="s">
        <v>1227</v>
      </c>
      <c r="J80" s="54" t="str">
        <f>VLOOKUP(H80,PELIGROS!A$2:G$445,3,0)</f>
        <v>NEUMOCONIOSIS, BRONQUITIS, ASMA, SILICOSIS</v>
      </c>
      <c r="K80" s="31" t="s">
        <v>1197</v>
      </c>
      <c r="L80" s="54" t="str">
        <f>VLOOKUP(H80,PELIGROS!A$2:G$445,4,0)</f>
        <v>Inspecciones planeadas e inspecciones no planeadas, procedimientos de programas de seguridad y salud en el trabajo</v>
      </c>
      <c r="M80" s="54" t="str">
        <f>VLOOKUP(H80,PELIGROS!A$2:G$445,5,0)</f>
        <v>EPP MASCARILLAS Y FILTROS</v>
      </c>
      <c r="N80" s="31">
        <v>2</v>
      </c>
      <c r="O80" s="35">
        <v>2</v>
      </c>
      <c r="P80" s="35">
        <v>10</v>
      </c>
      <c r="Q80" s="36">
        <f t="shared" si="5"/>
        <v>4</v>
      </c>
      <c r="R80" s="36">
        <f t="shared" si="6"/>
        <v>40</v>
      </c>
      <c r="S80" s="30" t="str">
        <f t="shared" si="7"/>
        <v>B-4</v>
      </c>
      <c r="T80" s="37" t="str">
        <f t="shared" si="8"/>
        <v>III</v>
      </c>
      <c r="U80" s="38" t="str">
        <f t="shared" si="9"/>
        <v>Mejorable</v>
      </c>
      <c r="V80" s="67"/>
      <c r="W80" s="54" t="str">
        <f>VLOOKUP(H80,PELIGROS!A$2:G$445,6,0)</f>
        <v>NEUMOCONIOSIS</v>
      </c>
      <c r="X80" s="31" t="s">
        <v>29</v>
      </c>
      <c r="Y80" s="31" t="s">
        <v>29</v>
      </c>
      <c r="Z80" s="31" t="s">
        <v>29</v>
      </c>
      <c r="AA80" s="30" t="s">
        <v>29</v>
      </c>
      <c r="AB80" s="54" t="str">
        <f>VLOOKUP(H80,PELIGROS!A$2:G$445,7,0)</f>
        <v>USO Y MANEJO DE LOS EPP</v>
      </c>
      <c r="AC80" s="31" t="s">
        <v>1200</v>
      </c>
      <c r="AD80" s="67"/>
    </row>
    <row r="81" spans="1:30" ht="50.1" customHeight="1">
      <c r="A81" s="100"/>
      <c r="B81" s="100"/>
      <c r="C81" s="67"/>
      <c r="D81" s="67"/>
      <c r="E81" s="74"/>
      <c r="F81" s="74"/>
      <c r="G81" s="54" t="str">
        <f>VLOOKUP(H81,PELIGROS!A$1:G$445,2,0)</f>
        <v>NATURALEZA DE LA TAREA</v>
      </c>
      <c r="H81" s="54" t="s">
        <v>69</v>
      </c>
      <c r="I81" s="54" t="s">
        <v>1228</v>
      </c>
      <c r="J81" s="54" t="str">
        <f>VLOOKUP(H81,PELIGROS!A$2:G$445,3,0)</f>
        <v>ESTRÉS,  TRANSTORNOS DEL SUEÑO</v>
      </c>
      <c r="K81" s="31" t="s">
        <v>1197</v>
      </c>
      <c r="L81" s="54" t="str">
        <f>VLOOKUP(H81,PELIGROS!A$2:G$445,4,0)</f>
        <v>N/A</v>
      </c>
      <c r="M81" s="54" t="str">
        <f>VLOOKUP(H81,PELIGROS!A$2:G$445,5,0)</f>
        <v>PVE PSICOSOCIAL</v>
      </c>
      <c r="N81" s="31">
        <v>2</v>
      </c>
      <c r="O81" s="35">
        <v>3</v>
      </c>
      <c r="P81" s="35">
        <v>10</v>
      </c>
      <c r="Q81" s="36">
        <f t="shared" si="5"/>
        <v>6</v>
      </c>
      <c r="R81" s="36">
        <f t="shared" si="6"/>
        <v>60</v>
      </c>
      <c r="S81" s="30" t="str">
        <f t="shared" si="7"/>
        <v>M-6</v>
      </c>
      <c r="T81" s="37" t="str">
        <f t="shared" si="8"/>
        <v>III</v>
      </c>
      <c r="U81" s="38" t="str">
        <f t="shared" si="9"/>
        <v>Mejorable</v>
      </c>
      <c r="V81" s="67"/>
      <c r="W81" s="54" t="str">
        <f>VLOOKUP(H81,PELIGROS!A$2:G$445,6,0)</f>
        <v>ESTRÉS</v>
      </c>
      <c r="X81" s="31" t="s">
        <v>29</v>
      </c>
      <c r="Y81" s="31" t="s">
        <v>29</v>
      </c>
      <c r="Z81" s="31" t="s">
        <v>29</v>
      </c>
      <c r="AA81" s="30" t="s">
        <v>29</v>
      </c>
      <c r="AB81" s="54" t="str">
        <f>VLOOKUP(H81,PELIGROS!A$2:G$445,7,0)</f>
        <v>N/A</v>
      </c>
      <c r="AC81" s="31" t="s">
        <v>1201</v>
      </c>
      <c r="AD81" s="67"/>
    </row>
    <row r="82" spans="1:30" ht="50.1" customHeight="1">
      <c r="A82" s="100"/>
      <c r="B82" s="100"/>
      <c r="C82" s="67"/>
      <c r="D82" s="67"/>
      <c r="E82" s="74"/>
      <c r="F82" s="74"/>
      <c r="G82" s="54" t="str">
        <f>VLOOKUP(H82,PELIGROS!A$1:G$445,2,0)</f>
        <v>Forzadas, Prolongadas</v>
      </c>
      <c r="H82" s="54" t="s">
        <v>37</v>
      </c>
      <c r="I82" s="54" t="s">
        <v>1229</v>
      </c>
      <c r="J82" s="54" t="str">
        <f>VLOOKUP(H82,PELIGROS!A$2:G$445,3,0)</f>
        <v xml:space="preserve">Lesiones osteomusculares, lesiones osteoarticulares
</v>
      </c>
      <c r="K82" s="31" t="s">
        <v>1202</v>
      </c>
      <c r="L82" s="54" t="str">
        <f>VLOOKUP(H82,PELIGROS!A$2:G$445,4,0)</f>
        <v>Inspecciones planeadas e inspecciones no planeadas, procedimientos de programas de seguridad y salud en el trabajo</v>
      </c>
      <c r="M82" s="54" t="str">
        <f>VLOOKUP(H82,PELIGROS!A$2:G$445,5,0)</f>
        <v>PVE Biomecánico, programa pausas activas, exámenes periódicos, recomendaciones, control de posturas</v>
      </c>
      <c r="N82" s="31">
        <v>2</v>
      </c>
      <c r="O82" s="35">
        <v>3</v>
      </c>
      <c r="P82" s="35">
        <v>10</v>
      </c>
      <c r="Q82" s="36">
        <f t="shared" si="5"/>
        <v>6</v>
      </c>
      <c r="R82" s="36">
        <f t="shared" si="6"/>
        <v>60</v>
      </c>
      <c r="S82" s="30" t="str">
        <f t="shared" si="7"/>
        <v>M-6</v>
      </c>
      <c r="T82" s="37" t="str">
        <f t="shared" si="8"/>
        <v>III</v>
      </c>
      <c r="U82" s="38" t="str">
        <f t="shared" si="9"/>
        <v>Mejorable</v>
      </c>
      <c r="V82" s="67"/>
      <c r="W82" s="54" t="str">
        <f>VLOOKUP(H82,PELIGROS!A$2:G$445,6,0)</f>
        <v>Enfermedades Osteomusculares</v>
      </c>
      <c r="X82" s="31" t="s">
        <v>29</v>
      </c>
      <c r="Y82" s="31" t="s">
        <v>29</v>
      </c>
      <c r="Z82" s="31" t="s">
        <v>29</v>
      </c>
      <c r="AA82" s="30" t="s">
        <v>29</v>
      </c>
      <c r="AB82" s="54" t="str">
        <f>VLOOKUP(H82,PELIGROS!A$2:G$445,7,0)</f>
        <v>Prevención en lesiones osteomusculares, líderes de pausas activas</v>
      </c>
      <c r="AC82" s="31" t="s">
        <v>1216</v>
      </c>
      <c r="AD82" s="67"/>
    </row>
    <row r="83" spans="1:30" ht="50.1" customHeight="1">
      <c r="A83" s="100"/>
      <c r="B83" s="100"/>
      <c r="C83" s="67"/>
      <c r="D83" s="67"/>
      <c r="E83" s="74"/>
      <c r="F83" s="74"/>
      <c r="G83" s="54" t="str">
        <f>VLOOKUP(H83,PELIGROS!A$1:G$445,2,0)</f>
        <v>Higiene Muscular</v>
      </c>
      <c r="H83" s="54" t="s">
        <v>464</v>
      </c>
      <c r="I83" s="54" t="s">
        <v>1229</v>
      </c>
      <c r="J83" s="54" t="str">
        <f>VLOOKUP(H83,PELIGROS!A$2:G$445,3,0)</f>
        <v>Lesiones Musculoesqueléticas</v>
      </c>
      <c r="K83" s="31" t="s">
        <v>1202</v>
      </c>
      <c r="L83" s="54" t="str">
        <f>VLOOKUP(H83,PELIGROS!A$2:G$445,4,0)</f>
        <v>N/A</v>
      </c>
      <c r="M83" s="54" t="str">
        <f>VLOOKUP(H83,PELIGROS!A$2:G$445,5,0)</f>
        <v>N/A</v>
      </c>
      <c r="N83" s="31">
        <v>2</v>
      </c>
      <c r="O83" s="35">
        <v>3</v>
      </c>
      <c r="P83" s="35">
        <v>10</v>
      </c>
      <c r="Q83" s="36">
        <f t="shared" si="5"/>
        <v>6</v>
      </c>
      <c r="R83" s="36">
        <f t="shared" si="6"/>
        <v>60</v>
      </c>
      <c r="S83" s="30" t="str">
        <f t="shared" si="7"/>
        <v>M-6</v>
      </c>
      <c r="T83" s="37" t="str">
        <f t="shared" si="8"/>
        <v>III</v>
      </c>
      <c r="U83" s="38" t="str">
        <f t="shared" si="9"/>
        <v>Mejorable</v>
      </c>
      <c r="V83" s="67"/>
      <c r="W83" s="54" t="str">
        <f>VLOOKUP(H83,PELIGROS!A$2:G$445,6,0)</f>
        <v xml:space="preserve">Enfermedades Osteomusculares
</v>
      </c>
      <c r="X83" s="31" t="s">
        <v>29</v>
      </c>
      <c r="Y83" s="31" t="s">
        <v>29</v>
      </c>
      <c r="Z83" s="31" t="s">
        <v>29</v>
      </c>
      <c r="AA83" s="30" t="s">
        <v>29</v>
      </c>
      <c r="AB83" s="54" t="str">
        <f>VLOOKUP(H83,PELIGROS!A$2:G$445,7,0)</f>
        <v>Prevención en lesiones osteomusculares, líderes de pausas activas</v>
      </c>
      <c r="AC83" s="31" t="s">
        <v>1216</v>
      </c>
      <c r="AD83" s="67"/>
    </row>
    <row r="84" spans="1:30" ht="50.1" customHeight="1">
      <c r="A84" s="100"/>
      <c r="B84" s="100"/>
      <c r="C84" s="67"/>
      <c r="D84" s="67"/>
      <c r="E84" s="74"/>
      <c r="F84" s="74"/>
      <c r="G84" s="54" t="str">
        <f>VLOOKUP(H84,PELIGROS!A$1:G$445,2,0)</f>
        <v>Superficies de trabajo irregulares o deslizantes</v>
      </c>
      <c r="H84" s="54" t="s">
        <v>571</v>
      </c>
      <c r="I84" s="54" t="s">
        <v>1230</v>
      </c>
      <c r="J84" s="54" t="str">
        <f>VLOOKUP(H84,PELIGROS!A$2:G$445,3,0)</f>
        <v>Caídas del mismo nivel, fracturas, golpe con objetos, caídas de objetos, obstrucción de rutas de evacuación</v>
      </c>
      <c r="K84" s="31" t="s">
        <v>1197</v>
      </c>
      <c r="L84" s="54" t="str">
        <f>VLOOKUP(H84,PELIGROS!A$2:G$445,4,0)</f>
        <v>N/A</v>
      </c>
      <c r="M84" s="54" t="str">
        <f>VLOOKUP(H84,PELIGROS!A$2:G$445,5,0)</f>
        <v>N/A</v>
      </c>
      <c r="N84" s="31">
        <v>2</v>
      </c>
      <c r="O84" s="35">
        <v>4</v>
      </c>
      <c r="P84" s="35">
        <v>25</v>
      </c>
      <c r="Q84" s="36">
        <f t="shared" si="5"/>
        <v>8</v>
      </c>
      <c r="R84" s="36">
        <f t="shared" si="6"/>
        <v>200</v>
      </c>
      <c r="S84" s="30" t="str">
        <f t="shared" si="7"/>
        <v>M-8</v>
      </c>
      <c r="T84" s="37" t="str">
        <f t="shared" si="8"/>
        <v>II</v>
      </c>
      <c r="U84" s="38" t="str">
        <f t="shared" si="9"/>
        <v>No Aceptable o Aceptable Con Control Especifico</v>
      </c>
      <c r="V84" s="67"/>
      <c r="W84" s="54" t="str">
        <f>VLOOKUP(H84,PELIGROS!A$2:G$445,6,0)</f>
        <v>Caídas de distinto nivel</v>
      </c>
      <c r="X84" s="31" t="s">
        <v>29</v>
      </c>
      <c r="Y84" s="31" t="s">
        <v>29</v>
      </c>
      <c r="Z84" s="31" t="s">
        <v>29</v>
      </c>
      <c r="AA84" s="30" t="s">
        <v>1203</v>
      </c>
      <c r="AB84" s="54" t="str">
        <f>VLOOKUP(H84,PELIGROS!A$2:G$445,7,0)</f>
        <v>Pautas Básicas en orden y aseo en el lugar de trabajo, actos y condiciones inseguras</v>
      </c>
      <c r="AC84" s="31" t="s">
        <v>29</v>
      </c>
      <c r="AD84" s="67"/>
    </row>
    <row r="85" spans="1:30" ht="50.1" customHeight="1">
      <c r="A85" s="100"/>
      <c r="B85" s="100"/>
      <c r="C85" s="67"/>
      <c r="D85" s="67"/>
      <c r="E85" s="74"/>
      <c r="F85" s="74"/>
      <c r="G85" s="54" t="str">
        <f>VLOOKUP(H85,PELIGROS!A$1:G$445,2,0)</f>
        <v>Sistemas y medidas de almacenamiento</v>
      </c>
      <c r="H85" s="54" t="s">
        <v>575</v>
      </c>
      <c r="I85" s="54" t="s">
        <v>1230</v>
      </c>
      <c r="J85" s="54" t="str">
        <f>VLOOKUP(H85,PELIGROS!A$2:G$445,3,0)</f>
        <v>Caídas del mismo y distinto nivel , fracturas, golpe con objetos, caídas de objetos, obstrucción de rutas de evacuación</v>
      </c>
      <c r="K85" s="31" t="s">
        <v>1197</v>
      </c>
      <c r="L85" s="54" t="str">
        <f>VLOOKUP(H85,PELIGROS!A$2:G$445,4,0)</f>
        <v>N/A</v>
      </c>
      <c r="M85" s="54" t="str">
        <f>VLOOKUP(H85,PELIGROS!A$2:G$445,5,0)</f>
        <v>N/A</v>
      </c>
      <c r="N85" s="31">
        <v>2</v>
      </c>
      <c r="O85" s="35">
        <v>3</v>
      </c>
      <c r="P85" s="35">
        <v>25</v>
      </c>
      <c r="Q85" s="36">
        <f t="shared" si="5"/>
        <v>6</v>
      </c>
      <c r="R85" s="36">
        <f t="shared" si="6"/>
        <v>150</v>
      </c>
      <c r="S85" s="30" t="str">
        <f t="shared" si="7"/>
        <v>M-6</v>
      </c>
      <c r="T85" s="37" t="str">
        <f t="shared" si="8"/>
        <v>II</v>
      </c>
      <c r="U85" s="38" t="str">
        <f t="shared" si="9"/>
        <v>No Aceptable o Aceptable Con Control Especifico</v>
      </c>
      <c r="V85" s="67"/>
      <c r="W85" s="54" t="str">
        <f>VLOOKUP(H85,PELIGROS!A$2:G$445,6,0)</f>
        <v>Caídas de mismo y Distinto nivel</v>
      </c>
      <c r="X85" s="31" t="s">
        <v>29</v>
      </c>
      <c r="Y85" s="31" t="s">
        <v>29</v>
      </c>
      <c r="Z85" s="31" t="s">
        <v>29</v>
      </c>
      <c r="AA85" s="30" t="s">
        <v>1214</v>
      </c>
      <c r="AB85" s="54" t="str">
        <f>VLOOKUP(H85,PELIGROS!A$2:G$445,7,0)</f>
        <v>Pautas Básicas en orden y aseo en el lugar de trabajo, actos y condiciones inseguras</v>
      </c>
      <c r="AC85" s="31" t="s">
        <v>29</v>
      </c>
      <c r="AD85" s="67"/>
    </row>
    <row r="86" spans="1:30" ht="50.1" customHeight="1">
      <c r="A86" s="100"/>
      <c r="B86" s="100"/>
      <c r="C86" s="67"/>
      <c r="D86" s="67"/>
      <c r="E86" s="74"/>
      <c r="F86" s="74"/>
      <c r="G86" s="54" t="str">
        <f>VLOOKUP(H86,PELIGROS!A$1:G$445,2,0)</f>
        <v>MANTENIMIENTO DE PUENTE GRUAS, LIMPIEZA DE CANALES, MANTENIMIENTO DE INSTALACIONES LOCATIVAS, MANTENIMIENTO Y REPARACIÓN DE POZOS</v>
      </c>
      <c r="H86" s="47" t="s">
        <v>593</v>
      </c>
      <c r="I86" s="54" t="s">
        <v>1230</v>
      </c>
      <c r="J86" s="54" t="str">
        <f>VLOOKUP(H86,PELIGROS!A$2:G$445,3,0)</f>
        <v>LESIONES, FRACTURAS, MUERTE</v>
      </c>
      <c r="K86" s="45" t="s">
        <v>1197</v>
      </c>
      <c r="L86" s="54" t="str">
        <f>VLOOKUP(H86,PELIGROS!A$2:G$445,4,0)</f>
        <v>Inspecciones planeadas e inspecciones no planeadas, procedimientos de programas de seguridad y salud en el trabajo</v>
      </c>
      <c r="M86" s="54" t="str">
        <f>VLOOKUP(H86,PELIGROS!A$2:G$445,5,0)</f>
        <v>EPP</v>
      </c>
      <c r="N86" s="45">
        <v>2</v>
      </c>
      <c r="O86" s="46">
        <v>2</v>
      </c>
      <c r="P86" s="46">
        <v>60</v>
      </c>
      <c r="Q86" s="36">
        <f t="shared" si="5"/>
        <v>4</v>
      </c>
      <c r="R86" s="36">
        <f t="shared" si="6"/>
        <v>240</v>
      </c>
      <c r="S86" s="47" t="str">
        <f t="shared" si="7"/>
        <v>B-4</v>
      </c>
      <c r="T86" s="52" t="str">
        <f t="shared" si="8"/>
        <v>II</v>
      </c>
      <c r="U86" s="53" t="str">
        <f t="shared" si="9"/>
        <v>No Aceptable o Aceptable Con Control Especifico</v>
      </c>
      <c r="V86" s="67"/>
      <c r="W86" s="54" t="str">
        <f>VLOOKUP(H86,PELIGROS!A$2:G$445,6,0)</f>
        <v>MUERTE</v>
      </c>
      <c r="X86" s="45" t="s">
        <v>29</v>
      </c>
      <c r="Y86" s="45" t="s">
        <v>29</v>
      </c>
      <c r="Z86" s="45" t="s">
        <v>29</v>
      </c>
      <c r="AA86" s="47" t="s">
        <v>1232</v>
      </c>
      <c r="AB86" s="54" t="str">
        <f>VLOOKUP(H86,PELIGROS!A$2:G$445,7,0)</f>
        <v>CERTIFICACIÓN Y/O ENTRENAMIENTO EN TRABAJO SEGURO EN ALTURAS; DILGENCIAMIENTO DE PERMISO DE TRABAJO; USO Y MANEJO ADECUADO DE E.P.P.; ARME Y DESARME DE ANDAMIOS</v>
      </c>
      <c r="AC86" s="45" t="s">
        <v>1234</v>
      </c>
      <c r="AD86" s="67"/>
    </row>
    <row r="87" spans="1:30" ht="50.1" customHeight="1">
      <c r="A87" s="100"/>
      <c r="B87" s="100"/>
      <c r="C87" s="68"/>
      <c r="D87" s="68"/>
      <c r="E87" s="75"/>
      <c r="F87" s="75"/>
      <c r="G87" s="54" t="str">
        <f>VLOOKUP(H87,PELIGROS!A$1:G$445,2,0)</f>
        <v>SISMOS, INCENDIOS, INUNDACIONES, TERREMOTOS, VENDAVALES, DERRUMBE</v>
      </c>
      <c r="H87" s="54" t="s">
        <v>55</v>
      </c>
      <c r="I87" s="54" t="s">
        <v>1231</v>
      </c>
      <c r="J87" s="54" t="str">
        <f>VLOOKUP(H87,PELIGROS!A$2:G$445,3,0)</f>
        <v>SISMOS, INCENDIOS, INUNDACIONES, TERREMOTOS, VENDAVALES</v>
      </c>
      <c r="K87" s="31" t="s">
        <v>1197</v>
      </c>
      <c r="L87" s="54" t="str">
        <f>VLOOKUP(H87,PELIGROS!A$2:G$445,4,0)</f>
        <v>Inspecciones planeadas e inspecciones no planeadas, procedimientos de programas de seguridad y salud en el trabajo</v>
      </c>
      <c r="M87" s="54" t="str">
        <f>VLOOKUP(H87,PELIGROS!A$2:G$445,5,0)</f>
        <v>BRIGADAS DE EMERGENCIAS</v>
      </c>
      <c r="N87" s="31">
        <v>2</v>
      </c>
      <c r="O87" s="35">
        <v>1</v>
      </c>
      <c r="P87" s="35">
        <v>100</v>
      </c>
      <c r="Q87" s="36">
        <f t="shared" si="5"/>
        <v>2</v>
      </c>
      <c r="R87" s="36">
        <f t="shared" si="6"/>
        <v>200</v>
      </c>
      <c r="S87" s="30" t="str">
        <f t="shared" si="7"/>
        <v>B-2</v>
      </c>
      <c r="T87" s="37" t="str">
        <f t="shared" si="8"/>
        <v>II</v>
      </c>
      <c r="U87" s="38" t="str">
        <f t="shared" si="9"/>
        <v>No Aceptable o Aceptable Con Control Especifico</v>
      </c>
      <c r="V87" s="68"/>
      <c r="W87" s="54" t="str">
        <f>VLOOKUP(H87,PELIGROS!A$2:G$445,6,0)</f>
        <v>MUERTE</v>
      </c>
      <c r="X87" s="31" t="s">
        <v>29</v>
      </c>
      <c r="Y87" s="31" t="s">
        <v>29</v>
      </c>
      <c r="Z87" s="31" t="s">
        <v>29</v>
      </c>
      <c r="AA87" s="30" t="s">
        <v>1204</v>
      </c>
      <c r="AB87" s="54" t="str">
        <f>VLOOKUP(H87,PELIGROS!A$2:G$445,7,0)</f>
        <v>ENTRENAMIENTO DE LA BRIGADA; DIVULGACIÓN DE PLAN DE EMERGENCIA</v>
      </c>
      <c r="AC87" s="31" t="s">
        <v>1205</v>
      </c>
      <c r="AD87" s="68"/>
    </row>
    <row r="88" spans="1:30" ht="50.1" customHeight="1">
      <c r="A88" s="100"/>
      <c r="B88" s="100"/>
      <c r="C88" s="76" t="s">
        <v>1212</v>
      </c>
      <c r="D88" s="76" t="s">
        <v>1213</v>
      </c>
      <c r="E88" s="78" t="s">
        <v>1036</v>
      </c>
      <c r="F88" s="78" t="s">
        <v>1196</v>
      </c>
      <c r="G88" s="48" t="str">
        <f>VLOOKUP(H88,PELIGROS!A$1:G$445,2,0)</f>
        <v>Virus</v>
      </c>
      <c r="H88" s="48" t="s">
        <v>108</v>
      </c>
      <c r="I88" s="48" t="s">
        <v>1226</v>
      </c>
      <c r="J88" s="48" t="str">
        <f>VLOOKUP(H88,PELIGROS!A$2:G$445,3,0)</f>
        <v>Infecciones Virales</v>
      </c>
      <c r="K88" s="49" t="s">
        <v>1197</v>
      </c>
      <c r="L88" s="48" t="str">
        <f>VLOOKUP(H88,PELIGROS!A$2:G$445,4,0)</f>
        <v>N/A</v>
      </c>
      <c r="M88" s="48" t="str">
        <f>VLOOKUP(H88,PELIGROS!A$2:G$445,5,0)</f>
        <v>Vacunación</v>
      </c>
      <c r="N88" s="49">
        <v>2</v>
      </c>
      <c r="O88" s="50">
        <v>1</v>
      </c>
      <c r="P88" s="50">
        <v>10</v>
      </c>
      <c r="Q88" s="50">
        <f t="shared" ref="Q88:Q99" si="10">N88*O88</f>
        <v>2</v>
      </c>
      <c r="R88" s="50">
        <f t="shared" ref="R88:R99" si="11">P88*Q88</f>
        <v>20</v>
      </c>
      <c r="S88" s="48" t="str">
        <f t="shared" ref="S88:S99" si="12">IF(Q88=40,"MA-40",IF(Q88=30,"MA-30",IF(Q88=20,"A-20",IF(Q88=10,"A-10",IF(Q88=24,"MA-24",IF(Q88=18,"A-18",IF(Q88=12,"A-12",IF(Q88=6,"M-6",IF(Q88=8,"M-8",IF(Q88=6,"M-6",IF(Q88=4,"B-4",IF(Q88=2,"B-2",))))))))))))</f>
        <v>B-2</v>
      </c>
      <c r="T88" s="43" t="str">
        <f t="shared" ref="T88:T99" si="13">IF(R88&lt;=20,"IV",IF(R88&lt;=120,"III",IF(R88&lt;=500,"II",IF(R88&lt;=4000,"I"))))</f>
        <v>IV</v>
      </c>
      <c r="U88" s="51" t="str">
        <f t="shared" ref="U88:U99" si="14">IF(T88=0,"",IF(T88="IV","Aceptable",IF(T88="III","Mejorable",IF(T88="II","No Aceptable o Aceptable Con Control Especifico",IF(T88="I","No Aceptable","")))))</f>
        <v>Aceptable</v>
      </c>
      <c r="V88" s="76">
        <v>1</v>
      </c>
      <c r="W88" s="48" t="str">
        <f>VLOOKUP(H88,PELIGROS!A$2:G$445,6,0)</f>
        <v xml:space="preserve">Enfermedades Infectocontagiosas
</v>
      </c>
      <c r="X88" s="49" t="s">
        <v>29</v>
      </c>
      <c r="Y88" s="49" t="s">
        <v>29</v>
      </c>
      <c r="Z88" s="49" t="s">
        <v>29</v>
      </c>
      <c r="AA88" s="48" t="s">
        <v>29</v>
      </c>
      <c r="AB88" s="48" t="str">
        <f>VLOOKUP(H88,PELIGROS!A$2:G$445,7,0)</f>
        <v>Autocuidado</v>
      </c>
      <c r="AC88" s="49" t="s">
        <v>1198</v>
      </c>
      <c r="AD88" s="76" t="s">
        <v>1199</v>
      </c>
    </row>
    <row r="89" spans="1:30" ht="50.1" customHeight="1">
      <c r="A89" s="100"/>
      <c r="B89" s="100"/>
      <c r="C89" s="69"/>
      <c r="D89" s="69"/>
      <c r="E89" s="71"/>
      <c r="F89" s="71"/>
      <c r="G89" s="55" t="str">
        <f>VLOOKUP(H89,PELIGROS!A$1:G$445,2,0)</f>
        <v xml:space="preserve">HUMOS </v>
      </c>
      <c r="H89" s="55" t="s">
        <v>240</v>
      </c>
      <c r="I89" s="55" t="s">
        <v>1227</v>
      </c>
      <c r="J89" s="55" t="str">
        <f>VLOOKUP(H89,PELIGROS!A$2:G$445,3,0)</f>
        <v xml:space="preserve">ASMA,GRIPA, NEUMOCONIOSIS, CÁNCER </v>
      </c>
      <c r="K89" s="49" t="s">
        <v>1208</v>
      </c>
      <c r="L89" s="55" t="str">
        <f>VLOOKUP(H89,PELIGROS!A$2:G$445,4,0)</f>
        <v>Inspecciones planeadas e inspecciones no planeadas, procedimientos de programas de seguridad y salud en el trabajo</v>
      </c>
      <c r="M89" s="55" t="str">
        <f>VLOOKUP(H89,PELIGROS!A$2:G$445,5,0)</f>
        <v xml:space="preserve">EPP TAPABOCAS, CARETAS CON FILTROS </v>
      </c>
      <c r="N89" s="49">
        <v>2</v>
      </c>
      <c r="O89" s="50">
        <v>3</v>
      </c>
      <c r="P89" s="50">
        <v>10</v>
      </c>
      <c r="Q89" s="41">
        <f t="shared" si="10"/>
        <v>6</v>
      </c>
      <c r="R89" s="41">
        <f t="shared" si="11"/>
        <v>60</v>
      </c>
      <c r="S89" s="48" t="str">
        <f t="shared" si="12"/>
        <v>M-6</v>
      </c>
      <c r="T89" s="43" t="str">
        <f t="shared" si="13"/>
        <v>III</v>
      </c>
      <c r="U89" s="51" t="str">
        <f t="shared" si="14"/>
        <v>Mejorable</v>
      </c>
      <c r="V89" s="69"/>
      <c r="W89" s="55" t="str">
        <f>VLOOKUP(H89,PELIGROS!A$2:G$445,6,0)</f>
        <v>NEUMOCONIOSIS</v>
      </c>
      <c r="X89" s="49" t="s">
        <v>29</v>
      </c>
      <c r="Y89" s="49" t="s">
        <v>29</v>
      </c>
      <c r="Z89" s="49" t="s">
        <v>29</v>
      </c>
      <c r="AA89" s="48" t="s">
        <v>29</v>
      </c>
      <c r="AB89" s="55" t="str">
        <f>VLOOKUP(H89,PELIGROS!A$2:G$445,7,0)</f>
        <v>USO Y MANEJO ADECUADO DE E.P.P.</v>
      </c>
      <c r="AC89" s="49" t="s">
        <v>1209</v>
      </c>
      <c r="AD89" s="69"/>
    </row>
    <row r="90" spans="1:30" ht="50.1" customHeight="1">
      <c r="A90" s="100"/>
      <c r="B90" s="100"/>
      <c r="C90" s="69"/>
      <c r="D90" s="69"/>
      <c r="E90" s="71"/>
      <c r="F90" s="71"/>
      <c r="G90" s="55" t="str">
        <f>VLOOKUP(H90,PELIGROS!A$1:G$445,2,0)</f>
        <v>MATERIAL PARTICULADO</v>
      </c>
      <c r="H90" s="55" t="s">
        <v>251</v>
      </c>
      <c r="I90" s="55" t="s">
        <v>1227</v>
      </c>
      <c r="J90" s="55" t="str">
        <f>VLOOKUP(H90,PELIGROS!A$2:G$445,3,0)</f>
        <v>NEUMOCONIOSIS, BRONQUITIS, ASMA, SILICOSIS</v>
      </c>
      <c r="K90" s="49" t="s">
        <v>1197</v>
      </c>
      <c r="L90" s="55" t="str">
        <f>VLOOKUP(H90,PELIGROS!A$2:G$445,4,0)</f>
        <v>Inspecciones planeadas e inspecciones no planeadas, procedimientos de programas de seguridad y salud en el trabajo</v>
      </c>
      <c r="M90" s="55" t="str">
        <f>VLOOKUP(H90,PELIGROS!A$2:G$445,5,0)</f>
        <v>EPP MASCARILLAS Y FILTROS</v>
      </c>
      <c r="N90" s="49">
        <v>2</v>
      </c>
      <c r="O90" s="50">
        <v>2</v>
      </c>
      <c r="P90" s="50">
        <v>10</v>
      </c>
      <c r="Q90" s="41">
        <f t="shared" si="10"/>
        <v>4</v>
      </c>
      <c r="R90" s="41">
        <f t="shared" si="11"/>
        <v>40</v>
      </c>
      <c r="S90" s="48" t="str">
        <f t="shared" si="12"/>
        <v>B-4</v>
      </c>
      <c r="T90" s="43" t="str">
        <f t="shared" si="13"/>
        <v>III</v>
      </c>
      <c r="U90" s="51" t="str">
        <f t="shared" si="14"/>
        <v>Mejorable</v>
      </c>
      <c r="V90" s="69"/>
      <c r="W90" s="55" t="str">
        <f>VLOOKUP(H90,PELIGROS!A$2:G$445,6,0)</f>
        <v>NEUMOCONIOSIS</v>
      </c>
      <c r="X90" s="49" t="s">
        <v>29</v>
      </c>
      <c r="Y90" s="49" t="s">
        <v>29</v>
      </c>
      <c r="Z90" s="49" t="s">
        <v>29</v>
      </c>
      <c r="AA90" s="48" t="s">
        <v>29</v>
      </c>
      <c r="AB90" s="55" t="str">
        <f>VLOOKUP(H90,PELIGROS!A$2:G$445,7,0)</f>
        <v>USO Y MANEJO DE LOS EPP</v>
      </c>
      <c r="AC90" s="49" t="s">
        <v>1200</v>
      </c>
      <c r="AD90" s="69"/>
    </row>
    <row r="91" spans="1:30" ht="50.1" customHeight="1">
      <c r="A91" s="100"/>
      <c r="B91" s="100"/>
      <c r="C91" s="69"/>
      <c r="D91" s="69"/>
      <c r="E91" s="71"/>
      <c r="F91" s="71"/>
      <c r="G91" s="55" t="str">
        <f>VLOOKUP(H91,PELIGROS!A$1:G$445,2,0)</f>
        <v>CONCENTRACIÓN EN ACTIVIDADES DE ALTO DESEMPEÑO MENTAL</v>
      </c>
      <c r="H91" s="55" t="s">
        <v>65</v>
      </c>
      <c r="I91" s="55" t="s">
        <v>1228</v>
      </c>
      <c r="J91" s="55" t="str">
        <f>VLOOKUP(H91,PELIGROS!A$2:G$445,3,0)</f>
        <v>ESTRÉS, CEFALEA, IRRITABILIDAD</v>
      </c>
      <c r="K91" s="49" t="s">
        <v>1197</v>
      </c>
      <c r="L91" s="55" t="str">
        <f>VLOOKUP(H91,PELIGROS!A$2:G$445,4,0)</f>
        <v>N/A</v>
      </c>
      <c r="M91" s="55" t="str">
        <f>VLOOKUP(H91,PELIGROS!A$2:G$445,5,0)</f>
        <v>PVE PSICOSOCIAL</v>
      </c>
      <c r="N91" s="49">
        <v>2</v>
      </c>
      <c r="O91" s="50">
        <v>2</v>
      </c>
      <c r="P91" s="50">
        <v>10</v>
      </c>
      <c r="Q91" s="41">
        <f t="shared" si="10"/>
        <v>4</v>
      </c>
      <c r="R91" s="41">
        <f t="shared" si="11"/>
        <v>40</v>
      </c>
      <c r="S91" s="48" t="str">
        <f t="shared" si="12"/>
        <v>B-4</v>
      </c>
      <c r="T91" s="43" t="str">
        <f t="shared" si="13"/>
        <v>III</v>
      </c>
      <c r="U91" s="51" t="str">
        <f t="shared" si="14"/>
        <v>Mejorable</v>
      </c>
      <c r="V91" s="69"/>
      <c r="W91" s="55" t="str">
        <f>VLOOKUP(H91,PELIGROS!A$2:G$445,6,0)</f>
        <v>ESTRÉS</v>
      </c>
      <c r="X91" s="49" t="s">
        <v>29</v>
      </c>
      <c r="Y91" s="49" t="s">
        <v>29</v>
      </c>
      <c r="Z91" s="49" t="s">
        <v>29</v>
      </c>
      <c r="AA91" s="48" t="s">
        <v>29</v>
      </c>
      <c r="AB91" s="55" t="str">
        <f>VLOOKUP(H91,PELIGROS!A$2:G$445,7,0)</f>
        <v>N/A</v>
      </c>
      <c r="AC91" s="49" t="s">
        <v>1201</v>
      </c>
      <c r="AD91" s="69"/>
    </row>
    <row r="92" spans="1:30" ht="50.1" customHeight="1">
      <c r="A92" s="100"/>
      <c r="B92" s="100"/>
      <c r="C92" s="69"/>
      <c r="D92" s="69"/>
      <c r="E92" s="71"/>
      <c r="F92" s="71"/>
      <c r="G92" s="55" t="str">
        <f>VLOOKUP(H92,PELIGROS!A$1:G$445,2,0)</f>
        <v>NATURALEZA DE LA TAREA</v>
      </c>
      <c r="H92" s="55" t="s">
        <v>69</v>
      </c>
      <c r="I92" s="55" t="s">
        <v>1228</v>
      </c>
      <c r="J92" s="55" t="str">
        <f>VLOOKUP(H92,PELIGROS!A$2:G$445,3,0)</f>
        <v>ESTRÉS,  TRANSTORNOS DEL SUEÑO</v>
      </c>
      <c r="K92" s="49" t="s">
        <v>1197</v>
      </c>
      <c r="L92" s="55" t="str">
        <f>VLOOKUP(H92,PELIGROS!A$2:G$445,4,0)</f>
        <v>N/A</v>
      </c>
      <c r="M92" s="55" t="str">
        <f>VLOOKUP(H92,PELIGROS!A$2:G$445,5,0)</f>
        <v>PVE PSICOSOCIAL</v>
      </c>
      <c r="N92" s="49">
        <v>2</v>
      </c>
      <c r="O92" s="50">
        <v>3</v>
      </c>
      <c r="P92" s="50">
        <v>10</v>
      </c>
      <c r="Q92" s="41">
        <f t="shared" si="10"/>
        <v>6</v>
      </c>
      <c r="R92" s="41">
        <f t="shared" si="11"/>
        <v>60</v>
      </c>
      <c r="S92" s="48" t="str">
        <f t="shared" si="12"/>
        <v>M-6</v>
      </c>
      <c r="T92" s="43" t="str">
        <f t="shared" si="13"/>
        <v>III</v>
      </c>
      <c r="U92" s="51" t="str">
        <f t="shared" si="14"/>
        <v>Mejorable</v>
      </c>
      <c r="V92" s="69"/>
      <c r="W92" s="55" t="str">
        <f>VLOOKUP(H92,PELIGROS!A$2:G$445,6,0)</f>
        <v>ESTRÉS</v>
      </c>
      <c r="X92" s="49" t="s">
        <v>29</v>
      </c>
      <c r="Y92" s="49" t="s">
        <v>29</v>
      </c>
      <c r="Z92" s="49" t="s">
        <v>29</v>
      </c>
      <c r="AA92" s="48" t="s">
        <v>29</v>
      </c>
      <c r="AB92" s="55" t="str">
        <f>VLOOKUP(H92,PELIGROS!A$2:G$445,7,0)</f>
        <v>N/A</v>
      </c>
      <c r="AC92" s="49" t="s">
        <v>1201</v>
      </c>
      <c r="AD92" s="69"/>
    </row>
    <row r="93" spans="1:30" ht="50.1" customHeight="1">
      <c r="A93" s="100"/>
      <c r="B93" s="100"/>
      <c r="C93" s="69"/>
      <c r="D93" s="69"/>
      <c r="E93" s="71"/>
      <c r="F93" s="71"/>
      <c r="G93" s="55" t="str">
        <f>VLOOKUP(H93,PELIGROS!A$1:G$445,2,0)</f>
        <v>Forzadas, Prolongadas</v>
      </c>
      <c r="H93" s="55" t="s">
        <v>37</v>
      </c>
      <c r="I93" s="55" t="s">
        <v>1229</v>
      </c>
      <c r="J93" s="55" t="str">
        <f>VLOOKUP(H93,PELIGROS!A$2:G$445,3,0)</f>
        <v xml:space="preserve">Lesiones osteomusculares, lesiones osteoarticulares
</v>
      </c>
      <c r="K93" s="49" t="s">
        <v>1202</v>
      </c>
      <c r="L93" s="55" t="str">
        <f>VLOOKUP(H93,PELIGROS!A$2:G$445,4,0)</f>
        <v>Inspecciones planeadas e inspecciones no planeadas, procedimientos de programas de seguridad y salud en el trabajo</v>
      </c>
      <c r="M93" s="55" t="str">
        <f>VLOOKUP(H93,PELIGROS!A$2:G$445,5,0)</f>
        <v>PVE Biomecánico, programa pausas activas, exámenes periódicos, recomendaciones, control de posturas</v>
      </c>
      <c r="N93" s="49">
        <v>2</v>
      </c>
      <c r="O93" s="50">
        <v>3</v>
      </c>
      <c r="P93" s="50">
        <v>10</v>
      </c>
      <c r="Q93" s="41">
        <f t="shared" si="10"/>
        <v>6</v>
      </c>
      <c r="R93" s="41">
        <f t="shared" si="11"/>
        <v>60</v>
      </c>
      <c r="S93" s="48" t="str">
        <f t="shared" si="12"/>
        <v>M-6</v>
      </c>
      <c r="T93" s="43" t="str">
        <f t="shared" si="13"/>
        <v>III</v>
      </c>
      <c r="U93" s="51" t="str">
        <f t="shared" si="14"/>
        <v>Mejorable</v>
      </c>
      <c r="V93" s="69"/>
      <c r="W93" s="55" t="str">
        <f>VLOOKUP(H93,PELIGROS!A$2:G$445,6,0)</f>
        <v>Enfermedades Osteomusculares</v>
      </c>
      <c r="X93" s="49" t="s">
        <v>29</v>
      </c>
      <c r="Y93" s="49" t="s">
        <v>29</v>
      </c>
      <c r="Z93" s="49" t="s">
        <v>29</v>
      </c>
      <c r="AA93" s="48" t="s">
        <v>29</v>
      </c>
      <c r="AB93" s="55" t="str">
        <f>VLOOKUP(H93,PELIGROS!A$2:G$445,7,0)</f>
        <v>Prevención en lesiones osteomusculares, líderes de pausas activas</v>
      </c>
      <c r="AC93" s="49" t="s">
        <v>1216</v>
      </c>
      <c r="AD93" s="69"/>
    </row>
    <row r="94" spans="1:30" ht="50.1" customHeight="1">
      <c r="A94" s="100"/>
      <c r="B94" s="100"/>
      <c r="C94" s="69"/>
      <c r="D94" s="69"/>
      <c r="E94" s="71"/>
      <c r="F94" s="71"/>
      <c r="G94" s="55" t="str">
        <f>VLOOKUP(H94,PELIGROS!A$1:G$445,2,0)</f>
        <v>Higiene Muscular</v>
      </c>
      <c r="H94" s="55" t="s">
        <v>464</v>
      </c>
      <c r="I94" s="55" t="s">
        <v>1229</v>
      </c>
      <c r="J94" s="55" t="str">
        <f>VLOOKUP(H94,PELIGROS!A$2:G$445,3,0)</f>
        <v>Lesiones Musculoesqueléticas</v>
      </c>
      <c r="K94" s="49" t="s">
        <v>1202</v>
      </c>
      <c r="L94" s="55" t="str">
        <f>VLOOKUP(H94,PELIGROS!A$2:G$445,4,0)</f>
        <v>N/A</v>
      </c>
      <c r="M94" s="55" t="str">
        <f>VLOOKUP(H94,PELIGROS!A$2:G$445,5,0)</f>
        <v>N/A</v>
      </c>
      <c r="N94" s="49">
        <v>2</v>
      </c>
      <c r="O94" s="50">
        <v>3</v>
      </c>
      <c r="P94" s="50">
        <v>10</v>
      </c>
      <c r="Q94" s="41">
        <f t="shared" si="10"/>
        <v>6</v>
      </c>
      <c r="R94" s="41">
        <f t="shared" si="11"/>
        <v>60</v>
      </c>
      <c r="S94" s="48" t="str">
        <f t="shared" si="12"/>
        <v>M-6</v>
      </c>
      <c r="T94" s="43" t="str">
        <f t="shared" si="13"/>
        <v>III</v>
      </c>
      <c r="U94" s="51" t="str">
        <f t="shared" si="14"/>
        <v>Mejorable</v>
      </c>
      <c r="V94" s="69"/>
      <c r="W94" s="55" t="str">
        <f>VLOOKUP(H94,PELIGROS!A$2:G$445,6,0)</f>
        <v xml:space="preserve">Enfermedades Osteomusculares
</v>
      </c>
      <c r="X94" s="49" t="s">
        <v>29</v>
      </c>
      <c r="Y94" s="49" t="s">
        <v>29</v>
      </c>
      <c r="Z94" s="49" t="s">
        <v>29</v>
      </c>
      <c r="AA94" s="48" t="s">
        <v>29</v>
      </c>
      <c r="AB94" s="55" t="str">
        <f>VLOOKUP(H94,PELIGROS!A$2:G$445,7,0)</f>
        <v>Prevención en lesiones osteomusculares, líderes de pausas activas</v>
      </c>
      <c r="AC94" s="49" t="s">
        <v>1216</v>
      </c>
      <c r="AD94" s="69"/>
    </row>
    <row r="95" spans="1:30" ht="50.1" customHeight="1">
      <c r="A95" s="100"/>
      <c r="B95" s="100"/>
      <c r="C95" s="69"/>
      <c r="D95" s="69"/>
      <c r="E95" s="71"/>
      <c r="F95" s="71"/>
      <c r="G95" s="55" t="str">
        <f>VLOOKUP(H95,PELIGROS!A$1:G$445,2,0)</f>
        <v>Atropellamiento, Envestir</v>
      </c>
      <c r="H95" s="55" t="s">
        <v>1071</v>
      </c>
      <c r="I95" s="55" t="s">
        <v>1230</v>
      </c>
      <c r="J95" s="55" t="str">
        <f>VLOOKUP(H95,PELIGROS!A$2:G$445,3,0)</f>
        <v>Lesiones, pérdidas materiales, muerte</v>
      </c>
      <c r="K95" s="49" t="s">
        <v>1197</v>
      </c>
      <c r="L95" s="55" t="str">
        <f>VLOOKUP(H95,PELIGROS!A$2:G$445,4,0)</f>
        <v>Inspecciones planeadas e inspecciones no planeadas, procedimientos de programas de seguridad y salud en el trabajo</v>
      </c>
      <c r="M95" s="55" t="str">
        <f>VLOOKUP(H95,PELIGROS!A$2:G$445,5,0)</f>
        <v>Programa de seguridad vial, señalización</v>
      </c>
      <c r="N95" s="49">
        <v>2</v>
      </c>
      <c r="O95" s="50">
        <v>1</v>
      </c>
      <c r="P95" s="50">
        <v>60</v>
      </c>
      <c r="Q95" s="41">
        <f t="shared" si="10"/>
        <v>2</v>
      </c>
      <c r="R95" s="41">
        <f t="shared" si="11"/>
        <v>120</v>
      </c>
      <c r="S95" s="48" t="str">
        <f t="shared" si="12"/>
        <v>B-2</v>
      </c>
      <c r="T95" s="43" t="str">
        <f t="shared" si="13"/>
        <v>III</v>
      </c>
      <c r="U95" s="51" t="str">
        <f t="shared" si="14"/>
        <v>Mejorable</v>
      </c>
      <c r="V95" s="69"/>
      <c r="W95" s="55" t="str">
        <f>VLOOKUP(H95,PELIGROS!A$2:G$445,6,0)</f>
        <v>Muerte</v>
      </c>
      <c r="X95" s="49" t="s">
        <v>29</v>
      </c>
      <c r="Y95" s="49" t="s">
        <v>29</v>
      </c>
      <c r="Z95" s="49" t="s">
        <v>29</v>
      </c>
      <c r="AA95" s="48" t="s">
        <v>29</v>
      </c>
      <c r="AB95" s="55" t="str">
        <f>VLOOKUP(H95,PELIGROS!A$2:G$445,7,0)</f>
        <v>Seguridad vial y manejo defensivo, aseguramiento de áreas de trabajo</v>
      </c>
      <c r="AC95" s="49" t="s">
        <v>1217</v>
      </c>
      <c r="AD95" s="69"/>
    </row>
    <row r="96" spans="1:30" ht="50.1" customHeight="1">
      <c r="A96" s="100"/>
      <c r="B96" s="100"/>
      <c r="C96" s="69"/>
      <c r="D96" s="69"/>
      <c r="E96" s="71"/>
      <c r="F96" s="71"/>
      <c r="G96" s="55" t="str">
        <f>VLOOKUP(H96,PELIGROS!A$1:G$445,2,0)</f>
        <v>Superficies de trabajo irregulares o deslizantes</v>
      </c>
      <c r="H96" s="55" t="s">
        <v>571</v>
      </c>
      <c r="I96" s="55" t="s">
        <v>1230</v>
      </c>
      <c r="J96" s="55" t="str">
        <f>VLOOKUP(H96,PELIGROS!A$2:G$445,3,0)</f>
        <v>Caídas del mismo nivel, fracturas, golpe con objetos, caídas de objetos, obstrucción de rutas de evacuación</v>
      </c>
      <c r="K96" s="49" t="s">
        <v>1197</v>
      </c>
      <c r="L96" s="55" t="str">
        <f>VLOOKUP(H96,PELIGROS!A$2:G$445,4,0)</f>
        <v>N/A</v>
      </c>
      <c r="M96" s="55" t="str">
        <f>VLOOKUP(H96,PELIGROS!A$2:G$445,5,0)</f>
        <v>N/A</v>
      </c>
      <c r="N96" s="49">
        <v>2</v>
      </c>
      <c r="O96" s="50">
        <v>4</v>
      </c>
      <c r="P96" s="50">
        <v>25</v>
      </c>
      <c r="Q96" s="41">
        <f t="shared" si="10"/>
        <v>8</v>
      </c>
      <c r="R96" s="41">
        <f t="shared" si="11"/>
        <v>200</v>
      </c>
      <c r="S96" s="48" t="str">
        <f t="shared" si="12"/>
        <v>M-8</v>
      </c>
      <c r="T96" s="43" t="str">
        <f t="shared" si="13"/>
        <v>II</v>
      </c>
      <c r="U96" s="51" t="str">
        <f t="shared" si="14"/>
        <v>No Aceptable o Aceptable Con Control Especifico</v>
      </c>
      <c r="V96" s="69"/>
      <c r="W96" s="55" t="str">
        <f>VLOOKUP(H96,PELIGROS!A$2:G$445,6,0)</f>
        <v>Caídas de distinto nivel</v>
      </c>
      <c r="X96" s="49" t="s">
        <v>29</v>
      </c>
      <c r="Y96" s="49" t="s">
        <v>29</v>
      </c>
      <c r="Z96" s="49" t="s">
        <v>29</v>
      </c>
      <c r="AA96" s="48" t="s">
        <v>1203</v>
      </c>
      <c r="AB96" s="55" t="str">
        <f>VLOOKUP(H96,PELIGROS!A$2:G$445,7,0)</f>
        <v>Pautas Básicas en orden y aseo en el lugar de trabajo, actos y condiciones inseguras</v>
      </c>
      <c r="AC96" s="49" t="s">
        <v>29</v>
      </c>
      <c r="AD96" s="69"/>
    </row>
    <row r="97" spans="1:30" ht="50.1" customHeight="1">
      <c r="A97" s="100"/>
      <c r="B97" s="100"/>
      <c r="C97" s="69"/>
      <c r="D97" s="69"/>
      <c r="E97" s="71"/>
      <c r="F97" s="71"/>
      <c r="G97" s="55" t="str">
        <f>VLOOKUP(H97,PELIGROS!A$1:G$445,2,0)</f>
        <v>Sistemas y medidas de almacenamiento</v>
      </c>
      <c r="H97" s="55" t="s">
        <v>575</v>
      </c>
      <c r="I97" s="55" t="s">
        <v>1230</v>
      </c>
      <c r="J97" s="55" t="str">
        <f>VLOOKUP(H97,PELIGROS!A$2:G$445,3,0)</f>
        <v>Caídas del mismo y distinto nivel , fracturas, golpe con objetos, caídas de objetos, obstrucción de rutas de evacuación</v>
      </c>
      <c r="K97" s="49" t="s">
        <v>1197</v>
      </c>
      <c r="L97" s="55" t="str">
        <f>VLOOKUP(H97,PELIGROS!A$2:G$445,4,0)</f>
        <v>N/A</v>
      </c>
      <c r="M97" s="55" t="str">
        <f>VLOOKUP(H97,PELIGROS!A$2:G$445,5,0)</f>
        <v>N/A</v>
      </c>
      <c r="N97" s="49">
        <v>2</v>
      </c>
      <c r="O97" s="50">
        <v>3</v>
      </c>
      <c r="P97" s="50">
        <v>25</v>
      </c>
      <c r="Q97" s="41">
        <f t="shared" si="10"/>
        <v>6</v>
      </c>
      <c r="R97" s="41">
        <f t="shared" si="11"/>
        <v>150</v>
      </c>
      <c r="S97" s="48" t="str">
        <f t="shared" si="12"/>
        <v>M-6</v>
      </c>
      <c r="T97" s="43" t="str">
        <f t="shared" si="13"/>
        <v>II</v>
      </c>
      <c r="U97" s="51" t="str">
        <f t="shared" si="14"/>
        <v>No Aceptable o Aceptable Con Control Especifico</v>
      </c>
      <c r="V97" s="69"/>
      <c r="W97" s="55" t="str">
        <f>VLOOKUP(H97,PELIGROS!A$2:G$445,6,0)</f>
        <v>Caídas de mismo y Distinto nivel</v>
      </c>
      <c r="X97" s="49" t="s">
        <v>29</v>
      </c>
      <c r="Y97" s="49" t="s">
        <v>29</v>
      </c>
      <c r="Z97" s="49" t="s">
        <v>29</v>
      </c>
      <c r="AA97" s="48" t="s">
        <v>1214</v>
      </c>
      <c r="AB97" s="55" t="str">
        <f>VLOOKUP(H97,PELIGROS!A$2:G$445,7,0)</f>
        <v>Pautas Básicas en orden y aseo en el lugar de trabajo, actos y condiciones inseguras</v>
      </c>
      <c r="AC97" s="49" t="s">
        <v>29</v>
      </c>
      <c r="AD97" s="69"/>
    </row>
    <row r="98" spans="1:30" ht="50.1" customHeight="1">
      <c r="A98" s="100"/>
      <c r="B98" s="100"/>
      <c r="C98" s="69"/>
      <c r="D98" s="69"/>
      <c r="E98" s="71"/>
      <c r="F98" s="71"/>
      <c r="G98" s="55" t="str">
        <f>VLOOKUP(H98,PELIGROS!A$1:G$445,2,0)</f>
        <v>Atraco, golpiza, atentados y secuestrados</v>
      </c>
      <c r="H98" s="55" t="s">
        <v>51</v>
      </c>
      <c r="I98" s="55" t="s">
        <v>1230</v>
      </c>
      <c r="J98" s="55" t="str">
        <f>VLOOKUP(H98,PELIGROS!A$2:G$445,3,0)</f>
        <v>Estrés, golpes, Secuestros</v>
      </c>
      <c r="K98" s="49" t="s">
        <v>1197</v>
      </c>
      <c r="L98" s="55" t="str">
        <f>VLOOKUP(H98,PELIGROS!A$2:G$445,4,0)</f>
        <v>Inspecciones planeadas e inspecciones no planeadas, procedimientos de programas de seguridad y salud en el trabajo</v>
      </c>
      <c r="M98" s="55" t="str">
        <f>VLOOKUP(H98,PELIGROS!A$2:G$445,5,0)</f>
        <v xml:space="preserve">Uniformes Corporativos, Chaquetas corporativas, Carnetización
</v>
      </c>
      <c r="N98" s="49">
        <v>2</v>
      </c>
      <c r="O98" s="50">
        <v>1</v>
      </c>
      <c r="P98" s="50">
        <v>60</v>
      </c>
      <c r="Q98" s="41">
        <f t="shared" si="10"/>
        <v>2</v>
      </c>
      <c r="R98" s="41">
        <f t="shared" si="11"/>
        <v>120</v>
      </c>
      <c r="S98" s="48" t="str">
        <f t="shared" si="12"/>
        <v>B-2</v>
      </c>
      <c r="T98" s="43" t="str">
        <f t="shared" si="13"/>
        <v>III</v>
      </c>
      <c r="U98" s="51" t="str">
        <f t="shared" si="14"/>
        <v>Mejorable</v>
      </c>
      <c r="V98" s="69"/>
      <c r="W98" s="55" t="str">
        <f>VLOOKUP(H98,PELIGROS!A$2:G$445,6,0)</f>
        <v>Secuestros</v>
      </c>
      <c r="X98" s="49" t="s">
        <v>29</v>
      </c>
      <c r="Y98" s="49" t="s">
        <v>29</v>
      </c>
      <c r="Z98" s="49" t="s">
        <v>29</v>
      </c>
      <c r="AA98" s="48" t="s">
        <v>29</v>
      </c>
      <c r="AB98" s="55" t="str">
        <f>VLOOKUP(H98,PELIGROS!A$2:G$445,7,0)</f>
        <v>N/A</v>
      </c>
      <c r="AC98" s="49" t="s">
        <v>1215</v>
      </c>
      <c r="AD98" s="69"/>
    </row>
    <row r="99" spans="1:30" ht="50.1" customHeight="1">
      <c r="A99" s="100"/>
      <c r="B99" s="100"/>
      <c r="C99" s="77"/>
      <c r="D99" s="77"/>
      <c r="E99" s="79"/>
      <c r="F99" s="79"/>
      <c r="G99" s="55" t="str">
        <f>VLOOKUP(H99,PELIGROS!A$1:G$445,2,0)</f>
        <v>SISMOS, INCENDIOS, INUNDACIONES, TERREMOTOS, VENDAVALES, DERRUMBE</v>
      </c>
      <c r="H99" s="55" t="s">
        <v>55</v>
      </c>
      <c r="I99" s="55" t="s">
        <v>1231</v>
      </c>
      <c r="J99" s="55" t="str">
        <f>VLOOKUP(H99,PELIGROS!A$2:G$445,3,0)</f>
        <v>SISMOS, INCENDIOS, INUNDACIONES, TERREMOTOS, VENDAVALES</v>
      </c>
      <c r="K99" s="49" t="s">
        <v>1197</v>
      </c>
      <c r="L99" s="55" t="str">
        <f>VLOOKUP(H99,PELIGROS!A$2:G$445,4,0)</f>
        <v>Inspecciones planeadas e inspecciones no planeadas, procedimientos de programas de seguridad y salud en el trabajo</v>
      </c>
      <c r="M99" s="55" t="str">
        <f>VLOOKUP(H99,PELIGROS!A$2:G$445,5,0)</f>
        <v>BRIGADAS DE EMERGENCIAS</v>
      </c>
      <c r="N99" s="49">
        <v>2</v>
      </c>
      <c r="O99" s="50">
        <v>1</v>
      </c>
      <c r="P99" s="50">
        <v>100</v>
      </c>
      <c r="Q99" s="41">
        <f t="shared" si="10"/>
        <v>2</v>
      </c>
      <c r="R99" s="41">
        <f t="shared" si="11"/>
        <v>200</v>
      </c>
      <c r="S99" s="48" t="str">
        <f t="shared" si="12"/>
        <v>B-2</v>
      </c>
      <c r="T99" s="43" t="str">
        <f t="shared" si="13"/>
        <v>II</v>
      </c>
      <c r="U99" s="51" t="str">
        <f t="shared" si="14"/>
        <v>No Aceptable o Aceptable Con Control Especifico</v>
      </c>
      <c r="V99" s="77"/>
      <c r="W99" s="55" t="str">
        <f>VLOOKUP(H99,PELIGROS!A$2:G$445,6,0)</f>
        <v>MUERTE</v>
      </c>
      <c r="X99" s="49" t="s">
        <v>29</v>
      </c>
      <c r="Y99" s="49" t="s">
        <v>29</v>
      </c>
      <c r="Z99" s="49" t="s">
        <v>29</v>
      </c>
      <c r="AA99" s="48" t="s">
        <v>1204</v>
      </c>
      <c r="AB99" s="55" t="str">
        <f>VLOOKUP(H99,PELIGROS!A$2:G$445,7,0)</f>
        <v>ENTRENAMIENTO DE LA BRIGADA; DIVULGACIÓN DE PLAN DE EMERGENCIA</v>
      </c>
      <c r="AC99" s="49" t="s">
        <v>1205</v>
      </c>
      <c r="AD99" s="77"/>
    </row>
    <row r="100" spans="1:30" ht="50.1" customHeight="1">
      <c r="A100" s="100"/>
      <c r="B100" s="100"/>
      <c r="C100" s="66" t="s">
        <v>1212</v>
      </c>
      <c r="D100" s="66" t="s">
        <v>1213</v>
      </c>
      <c r="E100" s="73" t="s">
        <v>1035</v>
      </c>
      <c r="F100" s="73" t="s">
        <v>1196</v>
      </c>
      <c r="G100" s="47" t="str">
        <f>VLOOKUP(H100,PELIGROS!A$1:G$445,2,0)</f>
        <v>Virus</v>
      </c>
      <c r="H100" s="47" t="s">
        <v>108</v>
      </c>
      <c r="I100" s="47" t="s">
        <v>1226</v>
      </c>
      <c r="J100" s="47" t="str">
        <f>VLOOKUP(H100,PELIGROS!A$2:G$445,3,0)</f>
        <v>Infecciones Virales</v>
      </c>
      <c r="K100" s="45" t="s">
        <v>1197</v>
      </c>
      <c r="L100" s="47" t="str">
        <f>VLOOKUP(H100,PELIGROS!A$2:G$445,4,0)</f>
        <v>N/A</v>
      </c>
      <c r="M100" s="47" t="str">
        <f>VLOOKUP(H100,PELIGROS!A$2:G$445,5,0)</f>
        <v>Vacunación</v>
      </c>
      <c r="N100" s="45">
        <v>2</v>
      </c>
      <c r="O100" s="46">
        <v>1</v>
      </c>
      <c r="P100" s="46">
        <v>10</v>
      </c>
      <c r="Q100" s="46">
        <f t="shared" ref="Q100:Q111" si="15">N100*O100</f>
        <v>2</v>
      </c>
      <c r="R100" s="46">
        <f t="shared" ref="R100:R111" si="16">P100*Q100</f>
        <v>20</v>
      </c>
      <c r="S100" s="47" t="str">
        <f t="shared" ref="S100:S111" si="17">IF(Q100=40,"MA-40",IF(Q100=30,"MA-30",IF(Q100=20,"A-20",IF(Q100=10,"A-10",IF(Q100=24,"MA-24",IF(Q100=18,"A-18",IF(Q100=12,"A-12",IF(Q100=6,"M-6",IF(Q100=8,"M-8",IF(Q100=6,"M-6",IF(Q100=4,"B-4",IF(Q100=2,"B-2",))))))))))))</f>
        <v>B-2</v>
      </c>
      <c r="T100" s="52" t="str">
        <f t="shared" ref="T100:T111" si="18">IF(R100&lt;=20,"IV",IF(R100&lt;=120,"III",IF(R100&lt;=500,"II",IF(R100&lt;=4000,"I"))))</f>
        <v>IV</v>
      </c>
      <c r="U100" s="53" t="str">
        <f t="shared" ref="U100:U111" si="19">IF(T100=0,"",IF(T100="IV","Aceptable",IF(T100="III","Mejorable",IF(T100="II","No Aceptable o Aceptable Con Control Especifico",IF(T100="I","No Aceptable","")))))</f>
        <v>Aceptable</v>
      </c>
      <c r="V100" s="66">
        <v>1</v>
      </c>
      <c r="W100" s="47" t="str">
        <f>VLOOKUP(H100,PELIGROS!A$2:G$445,6,0)</f>
        <v xml:space="preserve">Enfermedades Infectocontagiosas
</v>
      </c>
      <c r="X100" s="45" t="s">
        <v>29</v>
      </c>
      <c r="Y100" s="45" t="s">
        <v>29</v>
      </c>
      <c r="Z100" s="45" t="s">
        <v>29</v>
      </c>
      <c r="AA100" s="47" t="s">
        <v>29</v>
      </c>
      <c r="AB100" s="47" t="str">
        <f>VLOOKUP(H100,PELIGROS!A$2:G$445,7,0)</f>
        <v>Autocuidado</v>
      </c>
      <c r="AC100" s="45" t="s">
        <v>1198</v>
      </c>
      <c r="AD100" s="66" t="s">
        <v>1199</v>
      </c>
    </row>
    <row r="101" spans="1:30" ht="50.1" customHeight="1">
      <c r="A101" s="100"/>
      <c r="B101" s="100"/>
      <c r="C101" s="67"/>
      <c r="D101" s="67"/>
      <c r="E101" s="74"/>
      <c r="F101" s="74"/>
      <c r="G101" s="54" t="str">
        <f>VLOOKUP(H101,PELIGROS!A$1:G$445,2,0)</f>
        <v xml:space="preserve">HUMOS </v>
      </c>
      <c r="H101" s="54" t="s">
        <v>240</v>
      </c>
      <c r="I101" s="54" t="s">
        <v>1227</v>
      </c>
      <c r="J101" s="54" t="str">
        <f>VLOOKUP(H101,PELIGROS!A$2:G$445,3,0)</f>
        <v xml:space="preserve">ASMA,GRIPA, NEUMOCONIOSIS, CÁNCER </v>
      </c>
      <c r="K101" s="45" t="s">
        <v>1208</v>
      </c>
      <c r="L101" s="54" t="str">
        <f>VLOOKUP(H101,PELIGROS!A$2:G$445,4,0)</f>
        <v>Inspecciones planeadas e inspecciones no planeadas, procedimientos de programas de seguridad y salud en el trabajo</v>
      </c>
      <c r="M101" s="54" t="str">
        <f>VLOOKUP(H101,PELIGROS!A$2:G$445,5,0)</f>
        <v xml:space="preserve">EPP TAPABOCAS, CARETAS CON FILTROS </v>
      </c>
      <c r="N101" s="45">
        <v>2</v>
      </c>
      <c r="O101" s="46">
        <v>3</v>
      </c>
      <c r="P101" s="46">
        <v>10</v>
      </c>
      <c r="Q101" s="36">
        <f t="shared" si="15"/>
        <v>6</v>
      </c>
      <c r="R101" s="36">
        <f t="shared" si="16"/>
        <v>60</v>
      </c>
      <c r="S101" s="47" t="str">
        <f t="shared" si="17"/>
        <v>M-6</v>
      </c>
      <c r="T101" s="52" t="str">
        <f t="shared" si="18"/>
        <v>III</v>
      </c>
      <c r="U101" s="53" t="str">
        <f t="shared" si="19"/>
        <v>Mejorable</v>
      </c>
      <c r="V101" s="67"/>
      <c r="W101" s="54" t="str">
        <f>VLOOKUP(H101,PELIGROS!A$2:G$445,6,0)</f>
        <v>NEUMOCONIOSIS</v>
      </c>
      <c r="X101" s="45" t="s">
        <v>29</v>
      </c>
      <c r="Y101" s="45" t="s">
        <v>29</v>
      </c>
      <c r="Z101" s="45" t="s">
        <v>29</v>
      </c>
      <c r="AA101" s="47" t="s">
        <v>29</v>
      </c>
      <c r="AB101" s="54" t="str">
        <f>VLOOKUP(H101,PELIGROS!A$2:G$445,7,0)</f>
        <v>USO Y MANEJO ADECUADO DE E.P.P.</v>
      </c>
      <c r="AC101" s="45" t="s">
        <v>1209</v>
      </c>
      <c r="AD101" s="67"/>
    </row>
    <row r="102" spans="1:30" ht="50.1" customHeight="1">
      <c r="A102" s="100"/>
      <c r="B102" s="100"/>
      <c r="C102" s="67"/>
      <c r="D102" s="67"/>
      <c r="E102" s="74"/>
      <c r="F102" s="74"/>
      <c r="G102" s="54" t="str">
        <f>VLOOKUP(H102,PELIGROS!A$1:G$445,2,0)</f>
        <v>MATERIAL PARTICULADO</v>
      </c>
      <c r="H102" s="54" t="s">
        <v>251</v>
      </c>
      <c r="I102" s="54" t="s">
        <v>1227</v>
      </c>
      <c r="J102" s="54" t="str">
        <f>VLOOKUP(H102,PELIGROS!A$2:G$445,3,0)</f>
        <v>NEUMOCONIOSIS, BRONQUITIS, ASMA, SILICOSIS</v>
      </c>
      <c r="K102" s="45" t="s">
        <v>1197</v>
      </c>
      <c r="L102" s="54" t="str">
        <f>VLOOKUP(H102,PELIGROS!A$2:G$445,4,0)</f>
        <v>Inspecciones planeadas e inspecciones no planeadas, procedimientos de programas de seguridad y salud en el trabajo</v>
      </c>
      <c r="M102" s="54" t="str">
        <f>VLOOKUP(H102,PELIGROS!A$2:G$445,5,0)</f>
        <v>EPP MASCARILLAS Y FILTROS</v>
      </c>
      <c r="N102" s="45">
        <v>2</v>
      </c>
      <c r="O102" s="46">
        <v>2</v>
      </c>
      <c r="P102" s="46">
        <v>10</v>
      </c>
      <c r="Q102" s="36">
        <f t="shared" si="15"/>
        <v>4</v>
      </c>
      <c r="R102" s="36">
        <f t="shared" si="16"/>
        <v>40</v>
      </c>
      <c r="S102" s="47" t="str">
        <f t="shared" si="17"/>
        <v>B-4</v>
      </c>
      <c r="T102" s="52" t="str">
        <f t="shared" si="18"/>
        <v>III</v>
      </c>
      <c r="U102" s="53" t="str">
        <f t="shared" si="19"/>
        <v>Mejorable</v>
      </c>
      <c r="V102" s="67"/>
      <c r="W102" s="54" t="str">
        <f>VLOOKUP(H102,PELIGROS!A$2:G$445,6,0)</f>
        <v>NEUMOCONIOSIS</v>
      </c>
      <c r="X102" s="45" t="s">
        <v>29</v>
      </c>
      <c r="Y102" s="45" t="s">
        <v>29</v>
      </c>
      <c r="Z102" s="45" t="s">
        <v>29</v>
      </c>
      <c r="AA102" s="47" t="s">
        <v>29</v>
      </c>
      <c r="AB102" s="54" t="str">
        <f>VLOOKUP(H102,PELIGROS!A$2:G$445,7,0)</f>
        <v>USO Y MANEJO DE LOS EPP</v>
      </c>
      <c r="AC102" s="45" t="s">
        <v>1200</v>
      </c>
      <c r="AD102" s="67"/>
    </row>
    <row r="103" spans="1:30" ht="50.1" customHeight="1">
      <c r="A103" s="100"/>
      <c r="B103" s="100"/>
      <c r="C103" s="67"/>
      <c r="D103" s="67"/>
      <c r="E103" s="74"/>
      <c r="F103" s="74"/>
      <c r="G103" s="54" t="str">
        <f>VLOOKUP(H103,PELIGROS!A$1:G$445,2,0)</f>
        <v>CONCENTRACIÓN EN ACTIVIDADES DE ALTO DESEMPEÑO MENTAL</v>
      </c>
      <c r="H103" s="54" t="s">
        <v>65</v>
      </c>
      <c r="I103" s="54" t="s">
        <v>1228</v>
      </c>
      <c r="J103" s="54" t="str">
        <f>VLOOKUP(H103,PELIGROS!A$2:G$445,3,0)</f>
        <v>ESTRÉS, CEFALEA, IRRITABILIDAD</v>
      </c>
      <c r="K103" s="45" t="s">
        <v>1197</v>
      </c>
      <c r="L103" s="54" t="str">
        <f>VLOOKUP(H103,PELIGROS!A$2:G$445,4,0)</f>
        <v>N/A</v>
      </c>
      <c r="M103" s="54" t="str">
        <f>VLOOKUP(H103,PELIGROS!A$2:G$445,5,0)</f>
        <v>PVE PSICOSOCIAL</v>
      </c>
      <c r="N103" s="45">
        <v>2</v>
      </c>
      <c r="O103" s="46">
        <v>2</v>
      </c>
      <c r="P103" s="46">
        <v>10</v>
      </c>
      <c r="Q103" s="36">
        <f t="shared" si="15"/>
        <v>4</v>
      </c>
      <c r="R103" s="36">
        <f t="shared" si="16"/>
        <v>40</v>
      </c>
      <c r="S103" s="47" t="str">
        <f t="shared" si="17"/>
        <v>B-4</v>
      </c>
      <c r="T103" s="52" t="str">
        <f t="shared" si="18"/>
        <v>III</v>
      </c>
      <c r="U103" s="53" t="str">
        <f t="shared" si="19"/>
        <v>Mejorable</v>
      </c>
      <c r="V103" s="67"/>
      <c r="W103" s="54" t="str">
        <f>VLOOKUP(H103,PELIGROS!A$2:G$445,6,0)</f>
        <v>ESTRÉS</v>
      </c>
      <c r="X103" s="45" t="s">
        <v>29</v>
      </c>
      <c r="Y103" s="45" t="s">
        <v>29</v>
      </c>
      <c r="Z103" s="45" t="s">
        <v>29</v>
      </c>
      <c r="AA103" s="47" t="s">
        <v>29</v>
      </c>
      <c r="AB103" s="54" t="str">
        <f>VLOOKUP(H103,PELIGROS!A$2:G$445,7,0)</f>
        <v>N/A</v>
      </c>
      <c r="AC103" s="45" t="s">
        <v>1201</v>
      </c>
      <c r="AD103" s="67"/>
    </row>
    <row r="104" spans="1:30" ht="50.1" customHeight="1">
      <c r="A104" s="100"/>
      <c r="B104" s="100"/>
      <c r="C104" s="67"/>
      <c r="D104" s="67"/>
      <c r="E104" s="74"/>
      <c r="F104" s="74"/>
      <c r="G104" s="54" t="str">
        <f>VLOOKUP(H104,PELIGROS!A$1:G$445,2,0)</f>
        <v>NATURALEZA DE LA TAREA</v>
      </c>
      <c r="H104" s="54" t="s">
        <v>69</v>
      </c>
      <c r="I104" s="54" t="s">
        <v>1228</v>
      </c>
      <c r="J104" s="54" t="str">
        <f>VLOOKUP(H104,PELIGROS!A$2:G$445,3,0)</f>
        <v>ESTRÉS,  TRANSTORNOS DEL SUEÑO</v>
      </c>
      <c r="K104" s="45" t="s">
        <v>1197</v>
      </c>
      <c r="L104" s="54" t="str">
        <f>VLOOKUP(H104,PELIGROS!A$2:G$445,4,0)</f>
        <v>N/A</v>
      </c>
      <c r="M104" s="54" t="str">
        <f>VLOOKUP(H104,PELIGROS!A$2:G$445,5,0)</f>
        <v>PVE PSICOSOCIAL</v>
      </c>
      <c r="N104" s="45">
        <v>2</v>
      </c>
      <c r="O104" s="46">
        <v>3</v>
      </c>
      <c r="P104" s="46">
        <v>10</v>
      </c>
      <c r="Q104" s="36">
        <f t="shared" si="15"/>
        <v>6</v>
      </c>
      <c r="R104" s="36">
        <f t="shared" si="16"/>
        <v>60</v>
      </c>
      <c r="S104" s="47" t="str">
        <f t="shared" si="17"/>
        <v>M-6</v>
      </c>
      <c r="T104" s="52" t="str">
        <f t="shared" si="18"/>
        <v>III</v>
      </c>
      <c r="U104" s="53" t="str">
        <f t="shared" si="19"/>
        <v>Mejorable</v>
      </c>
      <c r="V104" s="67"/>
      <c r="W104" s="54" t="str">
        <f>VLOOKUP(H104,PELIGROS!A$2:G$445,6,0)</f>
        <v>ESTRÉS</v>
      </c>
      <c r="X104" s="45" t="s">
        <v>29</v>
      </c>
      <c r="Y104" s="45" t="s">
        <v>29</v>
      </c>
      <c r="Z104" s="45" t="s">
        <v>29</v>
      </c>
      <c r="AA104" s="47" t="s">
        <v>29</v>
      </c>
      <c r="AB104" s="54" t="str">
        <f>VLOOKUP(H104,PELIGROS!A$2:G$445,7,0)</f>
        <v>N/A</v>
      </c>
      <c r="AC104" s="45" t="s">
        <v>1201</v>
      </c>
      <c r="AD104" s="67"/>
    </row>
    <row r="105" spans="1:30" ht="50.1" customHeight="1">
      <c r="A105" s="100"/>
      <c r="B105" s="100"/>
      <c r="C105" s="67"/>
      <c r="D105" s="67"/>
      <c r="E105" s="74"/>
      <c r="F105" s="74"/>
      <c r="G105" s="54" t="str">
        <f>VLOOKUP(H105,PELIGROS!A$1:G$445,2,0)</f>
        <v>Forzadas, Prolongadas</v>
      </c>
      <c r="H105" s="54" t="s">
        <v>37</v>
      </c>
      <c r="I105" s="54" t="s">
        <v>1229</v>
      </c>
      <c r="J105" s="54" t="str">
        <f>VLOOKUP(H105,PELIGROS!A$2:G$445,3,0)</f>
        <v xml:space="preserve">Lesiones osteomusculares, lesiones osteoarticulares
</v>
      </c>
      <c r="K105" s="45" t="s">
        <v>1202</v>
      </c>
      <c r="L105" s="54" t="str">
        <f>VLOOKUP(H105,PELIGROS!A$2:G$445,4,0)</f>
        <v>Inspecciones planeadas e inspecciones no planeadas, procedimientos de programas de seguridad y salud en el trabajo</v>
      </c>
      <c r="M105" s="54" t="str">
        <f>VLOOKUP(H105,PELIGROS!A$2:G$445,5,0)</f>
        <v>PVE Biomecánico, programa pausas activas, exámenes periódicos, recomendaciones, control de posturas</v>
      </c>
      <c r="N105" s="45">
        <v>2</v>
      </c>
      <c r="O105" s="46">
        <v>3</v>
      </c>
      <c r="P105" s="46">
        <v>10</v>
      </c>
      <c r="Q105" s="36">
        <f t="shared" si="15"/>
        <v>6</v>
      </c>
      <c r="R105" s="36">
        <f t="shared" si="16"/>
        <v>60</v>
      </c>
      <c r="S105" s="47" t="str">
        <f t="shared" si="17"/>
        <v>M-6</v>
      </c>
      <c r="T105" s="52" t="str">
        <f t="shared" si="18"/>
        <v>III</v>
      </c>
      <c r="U105" s="53" t="str">
        <f t="shared" si="19"/>
        <v>Mejorable</v>
      </c>
      <c r="V105" s="67"/>
      <c r="W105" s="54" t="str">
        <f>VLOOKUP(H105,PELIGROS!A$2:G$445,6,0)</f>
        <v>Enfermedades Osteomusculares</v>
      </c>
      <c r="X105" s="45" t="s">
        <v>29</v>
      </c>
      <c r="Y105" s="45" t="s">
        <v>29</v>
      </c>
      <c r="Z105" s="45" t="s">
        <v>29</v>
      </c>
      <c r="AA105" s="47" t="s">
        <v>29</v>
      </c>
      <c r="AB105" s="54" t="str">
        <f>VLOOKUP(H105,PELIGROS!A$2:G$445,7,0)</f>
        <v>Prevención en lesiones osteomusculares, líderes de pausas activas</v>
      </c>
      <c r="AC105" s="45" t="s">
        <v>1216</v>
      </c>
      <c r="AD105" s="67"/>
    </row>
    <row r="106" spans="1:30" ht="50.1" customHeight="1">
      <c r="A106" s="100"/>
      <c r="B106" s="100"/>
      <c r="C106" s="67"/>
      <c r="D106" s="67"/>
      <c r="E106" s="74"/>
      <c r="F106" s="74"/>
      <c r="G106" s="54" t="str">
        <f>VLOOKUP(H106,PELIGROS!A$1:G$445,2,0)</f>
        <v>Higiene Muscular</v>
      </c>
      <c r="H106" s="54" t="s">
        <v>464</v>
      </c>
      <c r="I106" s="54" t="s">
        <v>1229</v>
      </c>
      <c r="J106" s="54" t="str">
        <f>VLOOKUP(H106,PELIGROS!A$2:G$445,3,0)</f>
        <v>Lesiones Musculoesqueléticas</v>
      </c>
      <c r="K106" s="45" t="s">
        <v>1202</v>
      </c>
      <c r="L106" s="54" t="str">
        <f>VLOOKUP(H106,PELIGROS!A$2:G$445,4,0)</f>
        <v>N/A</v>
      </c>
      <c r="M106" s="54" t="str">
        <f>VLOOKUP(H106,PELIGROS!A$2:G$445,5,0)</f>
        <v>N/A</v>
      </c>
      <c r="N106" s="45">
        <v>2</v>
      </c>
      <c r="O106" s="46">
        <v>3</v>
      </c>
      <c r="P106" s="46">
        <v>10</v>
      </c>
      <c r="Q106" s="36">
        <f t="shared" si="15"/>
        <v>6</v>
      </c>
      <c r="R106" s="36">
        <f t="shared" si="16"/>
        <v>60</v>
      </c>
      <c r="S106" s="47" t="str">
        <f t="shared" si="17"/>
        <v>M-6</v>
      </c>
      <c r="T106" s="52" t="str">
        <f t="shared" si="18"/>
        <v>III</v>
      </c>
      <c r="U106" s="53" t="str">
        <f t="shared" si="19"/>
        <v>Mejorable</v>
      </c>
      <c r="V106" s="67"/>
      <c r="W106" s="54" t="str">
        <f>VLOOKUP(H106,PELIGROS!A$2:G$445,6,0)</f>
        <v xml:space="preserve">Enfermedades Osteomusculares
</v>
      </c>
      <c r="X106" s="45" t="s">
        <v>29</v>
      </c>
      <c r="Y106" s="45" t="s">
        <v>29</v>
      </c>
      <c r="Z106" s="45" t="s">
        <v>29</v>
      </c>
      <c r="AA106" s="47" t="s">
        <v>29</v>
      </c>
      <c r="AB106" s="54" t="str">
        <f>VLOOKUP(H106,PELIGROS!A$2:G$445,7,0)</f>
        <v>Prevención en lesiones osteomusculares, líderes de pausas activas</v>
      </c>
      <c r="AC106" s="45" t="s">
        <v>1216</v>
      </c>
      <c r="AD106" s="67"/>
    </row>
    <row r="107" spans="1:30" ht="50.1" customHeight="1">
      <c r="A107" s="100"/>
      <c r="B107" s="100"/>
      <c r="C107" s="67"/>
      <c r="D107" s="67"/>
      <c r="E107" s="74"/>
      <c r="F107" s="74"/>
      <c r="G107" s="54" t="str">
        <f>VLOOKUP(H107,PELIGROS!A$1:G$445,2,0)</f>
        <v>Atropellamiento, Envestir</v>
      </c>
      <c r="H107" s="54" t="s">
        <v>1071</v>
      </c>
      <c r="I107" s="54" t="s">
        <v>1230</v>
      </c>
      <c r="J107" s="54" t="str">
        <f>VLOOKUP(H107,PELIGROS!A$2:G$445,3,0)</f>
        <v>Lesiones, pérdidas materiales, muerte</v>
      </c>
      <c r="K107" s="45" t="s">
        <v>1197</v>
      </c>
      <c r="L107" s="54" t="str">
        <f>VLOOKUP(H107,PELIGROS!A$2:G$445,4,0)</f>
        <v>Inspecciones planeadas e inspecciones no planeadas, procedimientos de programas de seguridad y salud en el trabajo</v>
      </c>
      <c r="M107" s="54" t="str">
        <f>VLOOKUP(H107,PELIGROS!A$2:G$445,5,0)</f>
        <v>Programa de seguridad vial, señalización</v>
      </c>
      <c r="N107" s="45">
        <v>2</v>
      </c>
      <c r="O107" s="46">
        <v>1</v>
      </c>
      <c r="P107" s="46">
        <v>60</v>
      </c>
      <c r="Q107" s="36">
        <f t="shared" si="15"/>
        <v>2</v>
      </c>
      <c r="R107" s="36">
        <f t="shared" si="16"/>
        <v>120</v>
      </c>
      <c r="S107" s="47" t="str">
        <f t="shared" si="17"/>
        <v>B-2</v>
      </c>
      <c r="T107" s="52" t="str">
        <f t="shared" si="18"/>
        <v>III</v>
      </c>
      <c r="U107" s="53" t="str">
        <f t="shared" si="19"/>
        <v>Mejorable</v>
      </c>
      <c r="V107" s="67"/>
      <c r="W107" s="54" t="str">
        <f>VLOOKUP(H107,PELIGROS!A$2:G$445,6,0)</f>
        <v>Muerte</v>
      </c>
      <c r="X107" s="45" t="s">
        <v>29</v>
      </c>
      <c r="Y107" s="45" t="s">
        <v>29</v>
      </c>
      <c r="Z107" s="45" t="s">
        <v>29</v>
      </c>
      <c r="AA107" s="47" t="s">
        <v>29</v>
      </c>
      <c r="AB107" s="54" t="str">
        <f>VLOOKUP(H107,PELIGROS!A$2:G$445,7,0)</f>
        <v>Seguridad vial y manejo defensivo, aseguramiento de áreas de trabajo</v>
      </c>
      <c r="AC107" s="45" t="s">
        <v>1217</v>
      </c>
      <c r="AD107" s="67"/>
    </row>
    <row r="108" spans="1:30" ht="50.1" customHeight="1">
      <c r="A108" s="100"/>
      <c r="B108" s="100"/>
      <c r="C108" s="67"/>
      <c r="D108" s="67"/>
      <c r="E108" s="74"/>
      <c r="F108" s="74"/>
      <c r="G108" s="54" t="str">
        <f>VLOOKUP(H108,PELIGROS!A$1:G$445,2,0)</f>
        <v>Superficies de trabajo irregulares o deslizantes</v>
      </c>
      <c r="H108" s="54" t="s">
        <v>571</v>
      </c>
      <c r="I108" s="54" t="s">
        <v>1230</v>
      </c>
      <c r="J108" s="54" t="str">
        <f>VLOOKUP(H108,PELIGROS!A$2:G$445,3,0)</f>
        <v>Caídas del mismo nivel, fracturas, golpe con objetos, caídas de objetos, obstrucción de rutas de evacuación</v>
      </c>
      <c r="K108" s="45" t="s">
        <v>1197</v>
      </c>
      <c r="L108" s="54" t="str">
        <f>VLOOKUP(H108,PELIGROS!A$2:G$445,4,0)</f>
        <v>N/A</v>
      </c>
      <c r="M108" s="54" t="str">
        <f>VLOOKUP(H108,PELIGROS!A$2:G$445,5,0)</f>
        <v>N/A</v>
      </c>
      <c r="N108" s="45">
        <v>2</v>
      </c>
      <c r="O108" s="46">
        <v>4</v>
      </c>
      <c r="P108" s="46">
        <v>25</v>
      </c>
      <c r="Q108" s="36">
        <f t="shared" si="15"/>
        <v>8</v>
      </c>
      <c r="R108" s="36">
        <f t="shared" si="16"/>
        <v>200</v>
      </c>
      <c r="S108" s="47" t="str">
        <f t="shared" si="17"/>
        <v>M-8</v>
      </c>
      <c r="T108" s="52" t="str">
        <f t="shared" si="18"/>
        <v>II</v>
      </c>
      <c r="U108" s="53" t="str">
        <f t="shared" si="19"/>
        <v>No Aceptable o Aceptable Con Control Especifico</v>
      </c>
      <c r="V108" s="67"/>
      <c r="W108" s="54" t="str">
        <f>VLOOKUP(H108,PELIGROS!A$2:G$445,6,0)</f>
        <v>Caídas de distinto nivel</v>
      </c>
      <c r="X108" s="45" t="s">
        <v>29</v>
      </c>
      <c r="Y108" s="45" t="s">
        <v>29</v>
      </c>
      <c r="Z108" s="45" t="s">
        <v>29</v>
      </c>
      <c r="AA108" s="47" t="s">
        <v>1203</v>
      </c>
      <c r="AB108" s="54" t="str">
        <f>VLOOKUP(H108,PELIGROS!A$2:G$445,7,0)</f>
        <v>Pautas Básicas en orden y aseo en el lugar de trabajo, actos y condiciones inseguras</v>
      </c>
      <c r="AC108" s="45" t="s">
        <v>29</v>
      </c>
      <c r="AD108" s="67"/>
    </row>
    <row r="109" spans="1:30" ht="50.1" customHeight="1">
      <c r="A109" s="100"/>
      <c r="B109" s="100"/>
      <c r="C109" s="67"/>
      <c r="D109" s="67"/>
      <c r="E109" s="74"/>
      <c r="F109" s="74"/>
      <c r="G109" s="54" t="str">
        <f>VLOOKUP(H109,PELIGROS!A$1:G$445,2,0)</f>
        <v>Sistemas y medidas de almacenamiento</v>
      </c>
      <c r="H109" s="54" t="s">
        <v>575</v>
      </c>
      <c r="I109" s="54" t="s">
        <v>1230</v>
      </c>
      <c r="J109" s="54" t="str">
        <f>VLOOKUP(H109,PELIGROS!A$2:G$445,3,0)</f>
        <v>Caídas del mismo y distinto nivel , fracturas, golpe con objetos, caídas de objetos, obstrucción de rutas de evacuación</v>
      </c>
      <c r="K109" s="45" t="s">
        <v>1197</v>
      </c>
      <c r="L109" s="54" t="str">
        <f>VLOOKUP(H109,PELIGROS!A$2:G$445,4,0)</f>
        <v>N/A</v>
      </c>
      <c r="M109" s="54" t="str">
        <f>VLOOKUP(H109,PELIGROS!A$2:G$445,5,0)</f>
        <v>N/A</v>
      </c>
      <c r="N109" s="45">
        <v>2</v>
      </c>
      <c r="O109" s="46">
        <v>3</v>
      </c>
      <c r="P109" s="46">
        <v>25</v>
      </c>
      <c r="Q109" s="36">
        <f t="shared" si="15"/>
        <v>6</v>
      </c>
      <c r="R109" s="36">
        <f t="shared" si="16"/>
        <v>150</v>
      </c>
      <c r="S109" s="47" t="str">
        <f t="shared" si="17"/>
        <v>M-6</v>
      </c>
      <c r="T109" s="52" t="str">
        <f t="shared" si="18"/>
        <v>II</v>
      </c>
      <c r="U109" s="53" t="str">
        <f t="shared" si="19"/>
        <v>No Aceptable o Aceptable Con Control Especifico</v>
      </c>
      <c r="V109" s="67"/>
      <c r="W109" s="54" t="str">
        <f>VLOOKUP(H109,PELIGROS!A$2:G$445,6,0)</f>
        <v>Caídas de mismo y Distinto nivel</v>
      </c>
      <c r="X109" s="45" t="s">
        <v>29</v>
      </c>
      <c r="Y109" s="45" t="s">
        <v>29</v>
      </c>
      <c r="Z109" s="45" t="s">
        <v>29</v>
      </c>
      <c r="AA109" s="47" t="s">
        <v>1214</v>
      </c>
      <c r="AB109" s="54" t="str">
        <f>VLOOKUP(H109,PELIGROS!A$2:G$445,7,0)</f>
        <v>Pautas Básicas en orden y aseo en el lugar de trabajo, actos y condiciones inseguras</v>
      </c>
      <c r="AC109" s="45" t="s">
        <v>29</v>
      </c>
      <c r="AD109" s="67"/>
    </row>
    <row r="110" spans="1:30" ht="50.1" customHeight="1">
      <c r="A110" s="100"/>
      <c r="B110" s="100"/>
      <c r="C110" s="67"/>
      <c r="D110" s="67"/>
      <c r="E110" s="74"/>
      <c r="F110" s="74"/>
      <c r="G110" s="54" t="str">
        <f>VLOOKUP(H110,PELIGROS!A$1:G$445,2,0)</f>
        <v>Atraco, golpiza, atentados y secuestrados</v>
      </c>
      <c r="H110" s="54" t="s">
        <v>51</v>
      </c>
      <c r="I110" s="54" t="s">
        <v>1230</v>
      </c>
      <c r="J110" s="54" t="str">
        <f>VLOOKUP(H110,PELIGROS!A$2:G$445,3,0)</f>
        <v>Estrés, golpes, Secuestros</v>
      </c>
      <c r="K110" s="45" t="s">
        <v>1197</v>
      </c>
      <c r="L110" s="54" t="str">
        <f>VLOOKUP(H110,PELIGROS!A$2:G$445,4,0)</f>
        <v>Inspecciones planeadas e inspecciones no planeadas, procedimientos de programas de seguridad y salud en el trabajo</v>
      </c>
      <c r="M110" s="54" t="str">
        <f>VLOOKUP(H110,PELIGROS!A$2:G$445,5,0)</f>
        <v xml:space="preserve">Uniformes Corporativos, Chaquetas corporativas, Carnetización
</v>
      </c>
      <c r="N110" s="45">
        <v>2</v>
      </c>
      <c r="O110" s="46">
        <v>1</v>
      </c>
      <c r="P110" s="46">
        <v>60</v>
      </c>
      <c r="Q110" s="36">
        <f t="shared" si="15"/>
        <v>2</v>
      </c>
      <c r="R110" s="36">
        <f t="shared" si="16"/>
        <v>120</v>
      </c>
      <c r="S110" s="47" t="str">
        <f t="shared" si="17"/>
        <v>B-2</v>
      </c>
      <c r="T110" s="52" t="str">
        <f t="shared" si="18"/>
        <v>III</v>
      </c>
      <c r="U110" s="53" t="str">
        <f t="shared" si="19"/>
        <v>Mejorable</v>
      </c>
      <c r="V110" s="67"/>
      <c r="W110" s="54" t="str">
        <f>VLOOKUP(H110,PELIGROS!A$2:G$445,6,0)</f>
        <v>Secuestros</v>
      </c>
      <c r="X110" s="45" t="s">
        <v>29</v>
      </c>
      <c r="Y110" s="45" t="s">
        <v>29</v>
      </c>
      <c r="Z110" s="45" t="s">
        <v>29</v>
      </c>
      <c r="AA110" s="47" t="s">
        <v>29</v>
      </c>
      <c r="AB110" s="54" t="str">
        <f>VLOOKUP(H110,PELIGROS!A$2:G$445,7,0)</f>
        <v>N/A</v>
      </c>
      <c r="AC110" s="45" t="s">
        <v>1215</v>
      </c>
      <c r="AD110" s="67"/>
    </row>
    <row r="111" spans="1:30" ht="50.1" customHeight="1">
      <c r="A111" s="100"/>
      <c r="B111" s="100"/>
      <c r="C111" s="68"/>
      <c r="D111" s="68"/>
      <c r="E111" s="75"/>
      <c r="F111" s="75"/>
      <c r="G111" s="54" t="str">
        <f>VLOOKUP(H111,PELIGROS!A$1:G$445,2,0)</f>
        <v>SISMOS, INCENDIOS, INUNDACIONES, TERREMOTOS, VENDAVALES, DERRUMBE</v>
      </c>
      <c r="H111" s="54" t="s">
        <v>55</v>
      </c>
      <c r="I111" s="54" t="s">
        <v>1231</v>
      </c>
      <c r="J111" s="54" t="str">
        <f>VLOOKUP(H111,PELIGROS!A$2:G$445,3,0)</f>
        <v>SISMOS, INCENDIOS, INUNDACIONES, TERREMOTOS, VENDAVALES</v>
      </c>
      <c r="K111" s="45" t="s">
        <v>1197</v>
      </c>
      <c r="L111" s="54" t="str">
        <f>VLOOKUP(H111,PELIGROS!A$2:G$445,4,0)</f>
        <v>Inspecciones planeadas e inspecciones no planeadas, procedimientos de programas de seguridad y salud en el trabajo</v>
      </c>
      <c r="M111" s="54" t="str">
        <f>VLOOKUP(H111,PELIGROS!A$2:G$445,5,0)</f>
        <v>BRIGADAS DE EMERGENCIAS</v>
      </c>
      <c r="N111" s="45">
        <v>2</v>
      </c>
      <c r="O111" s="46">
        <v>1</v>
      </c>
      <c r="P111" s="46">
        <v>100</v>
      </c>
      <c r="Q111" s="36">
        <f t="shared" si="15"/>
        <v>2</v>
      </c>
      <c r="R111" s="36">
        <f t="shared" si="16"/>
        <v>200</v>
      </c>
      <c r="S111" s="47" t="str">
        <f t="shared" si="17"/>
        <v>B-2</v>
      </c>
      <c r="T111" s="52" t="str">
        <f t="shared" si="18"/>
        <v>II</v>
      </c>
      <c r="U111" s="53" t="str">
        <f t="shared" si="19"/>
        <v>No Aceptable o Aceptable Con Control Especifico</v>
      </c>
      <c r="V111" s="68"/>
      <c r="W111" s="54" t="str">
        <f>VLOOKUP(H111,PELIGROS!A$2:G$445,6,0)</f>
        <v>MUERTE</v>
      </c>
      <c r="X111" s="45" t="s">
        <v>29</v>
      </c>
      <c r="Y111" s="45" t="s">
        <v>29</v>
      </c>
      <c r="Z111" s="45" t="s">
        <v>29</v>
      </c>
      <c r="AA111" s="47" t="s">
        <v>1204</v>
      </c>
      <c r="AB111" s="54" t="str">
        <f>VLOOKUP(H111,PELIGROS!A$2:G$445,7,0)</f>
        <v>ENTRENAMIENTO DE LA BRIGADA; DIVULGACIÓN DE PLAN DE EMERGENCIA</v>
      </c>
      <c r="AC111" s="45" t="s">
        <v>1205</v>
      </c>
      <c r="AD111" s="68"/>
    </row>
    <row r="112" spans="1:30" ht="50.1" customHeight="1">
      <c r="A112" s="100"/>
      <c r="B112" s="100"/>
      <c r="C112" s="69" t="s">
        <v>1238</v>
      </c>
      <c r="D112" s="69" t="s">
        <v>1239</v>
      </c>
      <c r="E112" s="71" t="s">
        <v>1237</v>
      </c>
      <c r="F112" s="71" t="s">
        <v>1196</v>
      </c>
      <c r="G112" s="55" t="str">
        <f>VLOOKUP(H112,PELIGROS!A$1:G$445,2,0)</f>
        <v>Virus</v>
      </c>
      <c r="H112" s="55" t="s">
        <v>108</v>
      </c>
      <c r="I112" s="55" t="s">
        <v>1226</v>
      </c>
      <c r="J112" s="55" t="str">
        <f>VLOOKUP(H112,PELIGROS!A$2:G$445,3,0)</f>
        <v>Infecciones Virales</v>
      </c>
      <c r="K112" s="56" t="s">
        <v>1197</v>
      </c>
      <c r="L112" s="55" t="str">
        <f>VLOOKUP(H112,PELIGROS!A$2:G$445,4,0)</f>
        <v>N/A</v>
      </c>
      <c r="M112" s="55" t="str">
        <f>VLOOKUP(H112,PELIGROS!A$2:G$445,5,0)</f>
        <v>Vacunación</v>
      </c>
      <c r="N112" s="56">
        <v>2</v>
      </c>
      <c r="O112" s="41">
        <v>1</v>
      </c>
      <c r="P112" s="41">
        <v>10</v>
      </c>
      <c r="Q112" s="41">
        <f t="shared" si="5"/>
        <v>2</v>
      </c>
      <c r="R112" s="41">
        <f t="shared" si="6"/>
        <v>20</v>
      </c>
      <c r="S112" s="55" t="str">
        <f t="shared" si="7"/>
        <v>B-2</v>
      </c>
      <c r="T112" s="57" t="str">
        <f t="shared" si="8"/>
        <v>IV</v>
      </c>
      <c r="U112" s="58" t="str">
        <f t="shared" si="9"/>
        <v>Aceptable</v>
      </c>
      <c r="V112" s="69">
        <v>18</v>
      </c>
      <c r="W112" s="55" t="str">
        <f>VLOOKUP(H112,PELIGROS!A$2:G$445,6,0)</f>
        <v xml:space="preserve">Enfermedades Infectocontagiosas
</v>
      </c>
      <c r="X112" s="56" t="s">
        <v>29</v>
      </c>
      <c r="Y112" s="56" t="s">
        <v>29</v>
      </c>
      <c r="Z112" s="56" t="s">
        <v>29</v>
      </c>
      <c r="AA112" s="55" t="s">
        <v>29</v>
      </c>
      <c r="AB112" s="55" t="str">
        <f>VLOOKUP(H112,PELIGROS!A$2:G$445,7,0)</f>
        <v>Autocuidado</v>
      </c>
      <c r="AC112" s="56" t="s">
        <v>1198</v>
      </c>
      <c r="AD112" s="69" t="s">
        <v>1199</v>
      </c>
    </row>
    <row r="113" spans="1:30" ht="50.1" customHeight="1">
      <c r="A113" s="100"/>
      <c r="B113" s="100"/>
      <c r="C113" s="69"/>
      <c r="D113" s="69"/>
      <c r="E113" s="71"/>
      <c r="F113" s="71"/>
      <c r="G113" s="55" t="str">
        <f>VLOOKUP(H113,PELIGROS!A$1:G$445,2,0)</f>
        <v xml:space="preserve">HUMOS </v>
      </c>
      <c r="H113" s="55" t="s">
        <v>240</v>
      </c>
      <c r="I113" s="55" t="s">
        <v>1227</v>
      </c>
      <c r="J113" s="55" t="str">
        <f>VLOOKUP(H113,PELIGROS!A$2:G$445,3,0)</f>
        <v xml:space="preserve">ASMA,GRIPA, NEUMOCONIOSIS, CÁNCER </v>
      </c>
      <c r="K113" s="39" t="s">
        <v>1208</v>
      </c>
      <c r="L113" s="55" t="str">
        <f>VLOOKUP(H113,PELIGROS!A$2:G$445,4,0)</f>
        <v>Inspecciones planeadas e inspecciones no planeadas, procedimientos de programas de seguridad y salud en el trabajo</v>
      </c>
      <c r="M113" s="55" t="str">
        <f>VLOOKUP(H113,PELIGROS!A$2:G$445,5,0)</f>
        <v xml:space="preserve">EPP TAPABOCAS, CARETAS CON FILTROS </v>
      </c>
      <c r="N113" s="39">
        <v>2</v>
      </c>
      <c r="O113" s="40">
        <v>3</v>
      </c>
      <c r="P113" s="40">
        <v>10</v>
      </c>
      <c r="Q113" s="41">
        <f t="shared" si="5"/>
        <v>6</v>
      </c>
      <c r="R113" s="41">
        <f t="shared" si="6"/>
        <v>60</v>
      </c>
      <c r="S113" s="42" t="str">
        <f t="shared" si="7"/>
        <v>M-6</v>
      </c>
      <c r="T113" s="43" t="str">
        <f t="shared" si="8"/>
        <v>III</v>
      </c>
      <c r="U113" s="44" t="str">
        <f t="shared" si="9"/>
        <v>Mejorable</v>
      </c>
      <c r="V113" s="69"/>
      <c r="W113" s="55" t="str">
        <f>VLOOKUP(H113,PELIGROS!A$2:G$445,6,0)</f>
        <v>NEUMOCONIOSIS</v>
      </c>
      <c r="X113" s="39" t="s">
        <v>29</v>
      </c>
      <c r="Y113" s="39" t="s">
        <v>29</v>
      </c>
      <c r="Z113" s="39" t="s">
        <v>29</v>
      </c>
      <c r="AA113" s="42" t="s">
        <v>29</v>
      </c>
      <c r="AB113" s="55" t="str">
        <f>VLOOKUP(H113,PELIGROS!A$2:G$445,7,0)</f>
        <v>USO Y MANEJO ADECUADO DE E.P.P.</v>
      </c>
      <c r="AC113" s="39" t="s">
        <v>1209</v>
      </c>
      <c r="AD113" s="69"/>
    </row>
    <row r="114" spans="1:30" ht="50.1" customHeight="1">
      <c r="A114" s="100"/>
      <c r="B114" s="100"/>
      <c r="C114" s="69"/>
      <c r="D114" s="69"/>
      <c r="E114" s="71"/>
      <c r="F114" s="71"/>
      <c r="G114" s="55" t="str">
        <f>VLOOKUP(H114,PELIGROS!A$1:G$445,2,0)</f>
        <v>MATERIAL PARTICULADO</v>
      </c>
      <c r="H114" s="55" t="s">
        <v>251</v>
      </c>
      <c r="I114" s="55" t="s">
        <v>1227</v>
      </c>
      <c r="J114" s="55" t="str">
        <f>VLOOKUP(H114,PELIGROS!A$2:G$445,3,0)</f>
        <v>NEUMOCONIOSIS, BRONQUITIS, ASMA, SILICOSIS</v>
      </c>
      <c r="K114" s="39" t="s">
        <v>1197</v>
      </c>
      <c r="L114" s="55" t="str">
        <f>VLOOKUP(H114,PELIGROS!A$2:G$445,4,0)</f>
        <v>Inspecciones planeadas e inspecciones no planeadas, procedimientos de programas de seguridad y salud en el trabajo</v>
      </c>
      <c r="M114" s="55" t="str">
        <f>VLOOKUP(H114,PELIGROS!A$2:G$445,5,0)</f>
        <v>EPP MASCARILLAS Y FILTROS</v>
      </c>
      <c r="N114" s="39">
        <v>2</v>
      </c>
      <c r="O114" s="40">
        <v>2</v>
      </c>
      <c r="P114" s="40">
        <v>10</v>
      </c>
      <c r="Q114" s="41">
        <f t="shared" si="5"/>
        <v>4</v>
      </c>
      <c r="R114" s="41">
        <f t="shared" si="6"/>
        <v>40</v>
      </c>
      <c r="S114" s="42" t="str">
        <f t="shared" si="7"/>
        <v>B-4</v>
      </c>
      <c r="T114" s="43" t="str">
        <f t="shared" si="8"/>
        <v>III</v>
      </c>
      <c r="U114" s="44" t="str">
        <f t="shared" si="9"/>
        <v>Mejorable</v>
      </c>
      <c r="V114" s="69"/>
      <c r="W114" s="55" t="str">
        <f>VLOOKUP(H114,PELIGROS!A$2:G$445,6,0)</f>
        <v>NEUMOCONIOSIS</v>
      </c>
      <c r="X114" s="39" t="s">
        <v>29</v>
      </c>
      <c r="Y114" s="39" t="s">
        <v>29</v>
      </c>
      <c r="Z114" s="39" t="s">
        <v>29</v>
      </c>
      <c r="AA114" s="42" t="s">
        <v>29</v>
      </c>
      <c r="AB114" s="55" t="str">
        <f>VLOOKUP(H114,PELIGROS!A$2:G$445,7,0)</f>
        <v>USO Y MANEJO DE LOS EPP</v>
      </c>
      <c r="AC114" s="39" t="s">
        <v>1200</v>
      </c>
      <c r="AD114" s="69"/>
    </row>
    <row r="115" spans="1:30" ht="50.1" customHeight="1">
      <c r="A115" s="100"/>
      <c r="B115" s="100"/>
      <c r="C115" s="69"/>
      <c r="D115" s="69"/>
      <c r="E115" s="71"/>
      <c r="F115" s="71"/>
      <c r="G115" s="55" t="str">
        <f>VLOOKUP(H115,PELIGROS!A$1:G$445,2,0)</f>
        <v>CONCENTRACIÓN EN ACTIVIDADES DE ALTO DESEMPEÑO MENTAL</v>
      </c>
      <c r="H115" s="55" t="s">
        <v>65</v>
      </c>
      <c r="I115" s="55" t="s">
        <v>1228</v>
      </c>
      <c r="J115" s="55" t="str">
        <f>VLOOKUP(H115,PELIGROS!A$2:G$445,3,0)</f>
        <v>ESTRÉS, CEFALEA, IRRITABILIDAD</v>
      </c>
      <c r="K115" s="39" t="s">
        <v>1197</v>
      </c>
      <c r="L115" s="55" t="str">
        <f>VLOOKUP(H115,PELIGROS!A$2:G$445,4,0)</f>
        <v>N/A</v>
      </c>
      <c r="M115" s="55" t="str">
        <f>VLOOKUP(H115,PELIGROS!A$2:G$445,5,0)</f>
        <v>PVE PSICOSOCIAL</v>
      </c>
      <c r="N115" s="39">
        <v>2</v>
      </c>
      <c r="O115" s="40">
        <v>2</v>
      </c>
      <c r="P115" s="40">
        <v>10</v>
      </c>
      <c r="Q115" s="41">
        <f t="shared" si="5"/>
        <v>4</v>
      </c>
      <c r="R115" s="41">
        <f t="shared" si="6"/>
        <v>40</v>
      </c>
      <c r="S115" s="42" t="str">
        <f t="shared" si="7"/>
        <v>B-4</v>
      </c>
      <c r="T115" s="43" t="str">
        <f t="shared" si="8"/>
        <v>III</v>
      </c>
      <c r="U115" s="44" t="str">
        <f t="shared" si="9"/>
        <v>Mejorable</v>
      </c>
      <c r="V115" s="69"/>
      <c r="W115" s="55" t="str">
        <f>VLOOKUP(H115,PELIGROS!A$2:G$445,6,0)</f>
        <v>ESTRÉS</v>
      </c>
      <c r="X115" s="39" t="s">
        <v>29</v>
      </c>
      <c r="Y115" s="39" t="s">
        <v>29</v>
      </c>
      <c r="Z115" s="39" t="s">
        <v>29</v>
      </c>
      <c r="AA115" s="42" t="s">
        <v>29</v>
      </c>
      <c r="AB115" s="55" t="str">
        <f>VLOOKUP(H115,PELIGROS!A$2:G$445,7,0)</f>
        <v>N/A</v>
      </c>
      <c r="AC115" s="39" t="s">
        <v>1201</v>
      </c>
      <c r="AD115" s="69"/>
    </row>
    <row r="116" spans="1:30" ht="50.1" customHeight="1">
      <c r="A116" s="100"/>
      <c r="B116" s="100"/>
      <c r="C116" s="69"/>
      <c r="D116" s="69"/>
      <c r="E116" s="71"/>
      <c r="F116" s="71"/>
      <c r="G116" s="55" t="str">
        <f>VLOOKUP(H116,PELIGROS!A$1:G$445,2,0)</f>
        <v>NATURALEZA DE LA TAREA</v>
      </c>
      <c r="H116" s="55" t="s">
        <v>69</v>
      </c>
      <c r="I116" s="55" t="s">
        <v>1228</v>
      </c>
      <c r="J116" s="55" t="str">
        <f>VLOOKUP(H116,PELIGROS!A$2:G$445,3,0)</f>
        <v>ESTRÉS,  TRANSTORNOS DEL SUEÑO</v>
      </c>
      <c r="K116" s="39" t="s">
        <v>1197</v>
      </c>
      <c r="L116" s="55" t="str">
        <f>VLOOKUP(H116,PELIGROS!A$2:G$445,4,0)</f>
        <v>N/A</v>
      </c>
      <c r="M116" s="55" t="str">
        <f>VLOOKUP(H116,PELIGROS!A$2:G$445,5,0)</f>
        <v>PVE PSICOSOCIAL</v>
      </c>
      <c r="N116" s="39">
        <v>2</v>
      </c>
      <c r="O116" s="40">
        <v>3</v>
      </c>
      <c r="P116" s="40">
        <v>10</v>
      </c>
      <c r="Q116" s="41">
        <f t="shared" si="5"/>
        <v>6</v>
      </c>
      <c r="R116" s="41">
        <f t="shared" si="6"/>
        <v>60</v>
      </c>
      <c r="S116" s="42" t="str">
        <f t="shared" si="7"/>
        <v>M-6</v>
      </c>
      <c r="T116" s="43" t="str">
        <f t="shared" si="8"/>
        <v>III</v>
      </c>
      <c r="U116" s="44" t="str">
        <f t="shared" si="9"/>
        <v>Mejorable</v>
      </c>
      <c r="V116" s="69"/>
      <c r="W116" s="55" t="str">
        <f>VLOOKUP(H116,PELIGROS!A$2:G$445,6,0)</f>
        <v>ESTRÉS</v>
      </c>
      <c r="X116" s="39" t="s">
        <v>29</v>
      </c>
      <c r="Y116" s="39" t="s">
        <v>29</v>
      </c>
      <c r="Z116" s="39" t="s">
        <v>29</v>
      </c>
      <c r="AA116" s="42" t="s">
        <v>29</v>
      </c>
      <c r="AB116" s="55" t="str">
        <f>VLOOKUP(H116,PELIGROS!A$2:G$445,7,0)</f>
        <v>N/A</v>
      </c>
      <c r="AC116" s="39" t="s">
        <v>1201</v>
      </c>
      <c r="AD116" s="69"/>
    </row>
    <row r="117" spans="1:30" ht="50.1" customHeight="1">
      <c r="A117" s="100"/>
      <c r="B117" s="100"/>
      <c r="C117" s="69"/>
      <c r="D117" s="69"/>
      <c r="E117" s="71"/>
      <c r="F117" s="71"/>
      <c r="G117" s="55" t="str">
        <f>VLOOKUP(H117,PELIGROS!A$1:G$445,2,0)</f>
        <v>Forzadas, Prolongadas</v>
      </c>
      <c r="H117" s="55" t="s">
        <v>37</v>
      </c>
      <c r="I117" s="55" t="s">
        <v>1229</v>
      </c>
      <c r="J117" s="55" t="str">
        <f>VLOOKUP(H117,PELIGROS!A$2:G$445,3,0)</f>
        <v xml:space="preserve">Lesiones osteomusculares, lesiones osteoarticulares
</v>
      </c>
      <c r="K117" s="39" t="s">
        <v>1202</v>
      </c>
      <c r="L117" s="55" t="str">
        <f>VLOOKUP(H117,PELIGROS!A$2:G$445,4,0)</f>
        <v>Inspecciones planeadas e inspecciones no planeadas, procedimientos de programas de seguridad y salud en el trabajo</v>
      </c>
      <c r="M117" s="55" t="str">
        <f>VLOOKUP(H117,PELIGROS!A$2:G$445,5,0)</f>
        <v>PVE Biomecánico, programa pausas activas, exámenes periódicos, recomendaciones, control de posturas</v>
      </c>
      <c r="N117" s="39">
        <v>2</v>
      </c>
      <c r="O117" s="40">
        <v>3</v>
      </c>
      <c r="P117" s="40">
        <v>10</v>
      </c>
      <c r="Q117" s="41">
        <f t="shared" si="5"/>
        <v>6</v>
      </c>
      <c r="R117" s="41">
        <f t="shared" si="6"/>
        <v>60</v>
      </c>
      <c r="S117" s="42" t="str">
        <f t="shared" si="7"/>
        <v>M-6</v>
      </c>
      <c r="T117" s="43" t="str">
        <f t="shared" si="8"/>
        <v>III</v>
      </c>
      <c r="U117" s="44" t="str">
        <f t="shared" si="9"/>
        <v>Mejorable</v>
      </c>
      <c r="V117" s="69"/>
      <c r="W117" s="55" t="str">
        <f>VLOOKUP(H117,PELIGROS!A$2:G$445,6,0)</f>
        <v>Enfermedades Osteomusculares</v>
      </c>
      <c r="X117" s="39" t="s">
        <v>29</v>
      </c>
      <c r="Y117" s="39" t="s">
        <v>29</v>
      </c>
      <c r="Z117" s="39" t="s">
        <v>29</v>
      </c>
      <c r="AA117" s="42" t="s">
        <v>29</v>
      </c>
      <c r="AB117" s="55" t="str">
        <f>VLOOKUP(H117,PELIGROS!A$2:G$445,7,0)</f>
        <v>Prevención en lesiones osteomusculares, líderes de pausas activas</v>
      </c>
      <c r="AC117" s="39" t="s">
        <v>1216</v>
      </c>
      <c r="AD117" s="69"/>
    </row>
    <row r="118" spans="1:30" ht="50.1" customHeight="1">
      <c r="A118" s="100"/>
      <c r="B118" s="100"/>
      <c r="C118" s="69"/>
      <c r="D118" s="69"/>
      <c r="E118" s="71"/>
      <c r="F118" s="71"/>
      <c r="G118" s="55" t="str">
        <f>VLOOKUP(H118,PELIGROS!A$1:G$445,2,0)</f>
        <v>Higiene Muscular</v>
      </c>
      <c r="H118" s="55" t="s">
        <v>464</v>
      </c>
      <c r="I118" s="55" t="s">
        <v>1229</v>
      </c>
      <c r="J118" s="55" t="str">
        <f>VLOOKUP(H118,PELIGROS!A$2:G$445,3,0)</f>
        <v>Lesiones Musculoesqueléticas</v>
      </c>
      <c r="K118" s="39" t="s">
        <v>1202</v>
      </c>
      <c r="L118" s="55" t="str">
        <f>VLOOKUP(H118,PELIGROS!A$2:G$445,4,0)</f>
        <v>N/A</v>
      </c>
      <c r="M118" s="55" t="str">
        <f>VLOOKUP(H118,PELIGROS!A$2:G$445,5,0)</f>
        <v>N/A</v>
      </c>
      <c r="N118" s="39">
        <v>2</v>
      </c>
      <c r="O118" s="40">
        <v>3</v>
      </c>
      <c r="P118" s="40">
        <v>10</v>
      </c>
      <c r="Q118" s="41">
        <f t="shared" si="5"/>
        <v>6</v>
      </c>
      <c r="R118" s="41">
        <f t="shared" si="6"/>
        <v>60</v>
      </c>
      <c r="S118" s="42" t="str">
        <f t="shared" si="7"/>
        <v>M-6</v>
      </c>
      <c r="T118" s="43" t="str">
        <f t="shared" si="8"/>
        <v>III</v>
      </c>
      <c r="U118" s="44" t="str">
        <f t="shared" si="9"/>
        <v>Mejorable</v>
      </c>
      <c r="V118" s="69"/>
      <c r="W118" s="55" t="str">
        <f>VLOOKUP(H118,PELIGROS!A$2:G$445,6,0)</f>
        <v xml:space="preserve">Enfermedades Osteomusculares
</v>
      </c>
      <c r="X118" s="39" t="s">
        <v>29</v>
      </c>
      <c r="Y118" s="39" t="s">
        <v>29</v>
      </c>
      <c r="Z118" s="39" t="s">
        <v>29</v>
      </c>
      <c r="AA118" s="42" t="s">
        <v>29</v>
      </c>
      <c r="AB118" s="55" t="str">
        <f>VLOOKUP(H118,PELIGROS!A$2:G$445,7,0)</f>
        <v>Prevención en lesiones osteomusculares, líderes de pausas activas</v>
      </c>
      <c r="AC118" s="39" t="s">
        <v>1216</v>
      </c>
      <c r="AD118" s="69"/>
    </row>
    <row r="119" spans="1:30" ht="50.1" customHeight="1">
      <c r="A119" s="100"/>
      <c r="B119" s="100"/>
      <c r="C119" s="69"/>
      <c r="D119" s="69"/>
      <c r="E119" s="71"/>
      <c r="F119" s="71"/>
      <c r="G119" s="55" t="str">
        <f>VLOOKUP(H119,PELIGROS!A$1:G$445,2,0)</f>
        <v>Atropellamiento, Envestir</v>
      </c>
      <c r="H119" s="55" t="s">
        <v>1071</v>
      </c>
      <c r="I119" s="55" t="s">
        <v>1230</v>
      </c>
      <c r="J119" s="55" t="str">
        <f>VLOOKUP(H119,PELIGROS!A$2:G$445,3,0)</f>
        <v>Lesiones, pérdidas materiales, muerte</v>
      </c>
      <c r="K119" s="39" t="s">
        <v>1197</v>
      </c>
      <c r="L119" s="55" t="str">
        <f>VLOOKUP(H119,PELIGROS!A$2:G$445,4,0)</f>
        <v>Inspecciones planeadas e inspecciones no planeadas, procedimientos de programas de seguridad y salud en el trabajo</v>
      </c>
      <c r="M119" s="55" t="str">
        <f>VLOOKUP(H119,PELIGROS!A$2:G$445,5,0)</f>
        <v>Programa de seguridad vial, señalización</v>
      </c>
      <c r="N119" s="39">
        <v>2</v>
      </c>
      <c r="O119" s="40">
        <v>1</v>
      </c>
      <c r="P119" s="40">
        <v>60</v>
      </c>
      <c r="Q119" s="41">
        <f t="shared" si="5"/>
        <v>2</v>
      </c>
      <c r="R119" s="41">
        <f t="shared" si="6"/>
        <v>120</v>
      </c>
      <c r="S119" s="42" t="str">
        <f t="shared" si="7"/>
        <v>B-2</v>
      </c>
      <c r="T119" s="43" t="str">
        <f t="shared" si="8"/>
        <v>III</v>
      </c>
      <c r="U119" s="44" t="str">
        <f t="shared" si="9"/>
        <v>Mejorable</v>
      </c>
      <c r="V119" s="69"/>
      <c r="W119" s="55" t="str">
        <f>VLOOKUP(H119,PELIGROS!A$2:G$445,6,0)</f>
        <v>Muerte</v>
      </c>
      <c r="X119" s="39" t="s">
        <v>29</v>
      </c>
      <c r="Y119" s="39" t="s">
        <v>29</v>
      </c>
      <c r="Z119" s="39" t="s">
        <v>29</v>
      </c>
      <c r="AA119" s="42" t="s">
        <v>29</v>
      </c>
      <c r="AB119" s="55" t="str">
        <f>VLOOKUP(H119,PELIGROS!A$2:G$445,7,0)</f>
        <v>Seguridad vial y manejo defensivo, aseguramiento de áreas de trabajo</v>
      </c>
      <c r="AC119" s="39" t="s">
        <v>1217</v>
      </c>
      <c r="AD119" s="69"/>
    </row>
    <row r="120" spans="1:30" ht="50.1" customHeight="1">
      <c r="A120" s="100"/>
      <c r="B120" s="100"/>
      <c r="C120" s="69"/>
      <c r="D120" s="69"/>
      <c r="E120" s="71"/>
      <c r="F120" s="71"/>
      <c r="G120" s="55" t="str">
        <f>VLOOKUP(H120,PELIGROS!A$1:G$445,2,0)</f>
        <v>Superficies de trabajo irregulares o deslizantes</v>
      </c>
      <c r="H120" s="55" t="s">
        <v>571</v>
      </c>
      <c r="I120" s="55" t="s">
        <v>1230</v>
      </c>
      <c r="J120" s="55" t="str">
        <f>VLOOKUP(H120,PELIGROS!A$2:G$445,3,0)</f>
        <v>Caídas del mismo nivel, fracturas, golpe con objetos, caídas de objetos, obstrucción de rutas de evacuación</v>
      </c>
      <c r="K120" s="39" t="s">
        <v>1197</v>
      </c>
      <c r="L120" s="55" t="str">
        <f>VLOOKUP(H120,PELIGROS!A$2:G$445,4,0)</f>
        <v>N/A</v>
      </c>
      <c r="M120" s="55" t="str">
        <f>VLOOKUP(H120,PELIGROS!A$2:G$445,5,0)</f>
        <v>N/A</v>
      </c>
      <c r="N120" s="39">
        <v>2</v>
      </c>
      <c r="O120" s="40">
        <v>4</v>
      </c>
      <c r="P120" s="40">
        <v>25</v>
      </c>
      <c r="Q120" s="41">
        <f t="shared" si="5"/>
        <v>8</v>
      </c>
      <c r="R120" s="41">
        <f t="shared" si="6"/>
        <v>200</v>
      </c>
      <c r="S120" s="42" t="str">
        <f t="shared" si="7"/>
        <v>M-8</v>
      </c>
      <c r="T120" s="43" t="str">
        <f t="shared" si="8"/>
        <v>II</v>
      </c>
      <c r="U120" s="44" t="str">
        <f t="shared" si="9"/>
        <v>No Aceptable o Aceptable Con Control Especifico</v>
      </c>
      <c r="V120" s="69"/>
      <c r="W120" s="55" t="str">
        <f>VLOOKUP(H120,PELIGROS!A$2:G$445,6,0)</f>
        <v>Caídas de distinto nivel</v>
      </c>
      <c r="X120" s="39" t="s">
        <v>29</v>
      </c>
      <c r="Y120" s="39" t="s">
        <v>29</v>
      </c>
      <c r="Z120" s="39" t="s">
        <v>29</v>
      </c>
      <c r="AA120" s="42" t="s">
        <v>1203</v>
      </c>
      <c r="AB120" s="55" t="str">
        <f>VLOOKUP(H120,PELIGROS!A$2:G$445,7,0)</f>
        <v>Pautas Básicas en orden y aseo en el lugar de trabajo, actos y condiciones inseguras</v>
      </c>
      <c r="AC120" s="39" t="s">
        <v>29</v>
      </c>
      <c r="AD120" s="69"/>
    </row>
    <row r="121" spans="1:30" ht="50.1" customHeight="1">
      <c r="A121" s="100"/>
      <c r="B121" s="100"/>
      <c r="C121" s="69"/>
      <c r="D121" s="69"/>
      <c r="E121" s="71"/>
      <c r="F121" s="71"/>
      <c r="G121" s="55" t="str">
        <f>VLOOKUP(H121,PELIGROS!A$1:G$445,2,0)</f>
        <v>Sistemas y medidas de almacenamiento</v>
      </c>
      <c r="H121" s="55" t="s">
        <v>575</v>
      </c>
      <c r="I121" s="55" t="s">
        <v>1230</v>
      </c>
      <c r="J121" s="55" t="str">
        <f>VLOOKUP(H121,PELIGROS!A$2:G$445,3,0)</f>
        <v>Caídas del mismo y distinto nivel , fracturas, golpe con objetos, caídas de objetos, obstrucción de rutas de evacuación</v>
      </c>
      <c r="K121" s="39" t="s">
        <v>1197</v>
      </c>
      <c r="L121" s="55" t="str">
        <f>VLOOKUP(H121,PELIGROS!A$2:G$445,4,0)</f>
        <v>N/A</v>
      </c>
      <c r="M121" s="55" t="str">
        <f>VLOOKUP(H121,PELIGROS!A$2:G$445,5,0)</f>
        <v>N/A</v>
      </c>
      <c r="N121" s="39">
        <v>2</v>
      </c>
      <c r="O121" s="40">
        <v>3</v>
      </c>
      <c r="P121" s="40">
        <v>25</v>
      </c>
      <c r="Q121" s="41">
        <f t="shared" si="5"/>
        <v>6</v>
      </c>
      <c r="R121" s="41">
        <f t="shared" si="6"/>
        <v>150</v>
      </c>
      <c r="S121" s="42" t="str">
        <f t="shared" si="7"/>
        <v>M-6</v>
      </c>
      <c r="T121" s="43" t="str">
        <f t="shared" si="8"/>
        <v>II</v>
      </c>
      <c r="U121" s="44" t="str">
        <f t="shared" si="9"/>
        <v>No Aceptable o Aceptable Con Control Especifico</v>
      </c>
      <c r="V121" s="69"/>
      <c r="W121" s="55" t="str">
        <f>VLOOKUP(H121,PELIGROS!A$2:G$445,6,0)</f>
        <v>Caídas de mismo y Distinto nivel</v>
      </c>
      <c r="X121" s="39" t="s">
        <v>29</v>
      </c>
      <c r="Y121" s="39" t="s">
        <v>29</v>
      </c>
      <c r="Z121" s="39" t="s">
        <v>29</v>
      </c>
      <c r="AA121" s="42" t="s">
        <v>1214</v>
      </c>
      <c r="AB121" s="55" t="str">
        <f>VLOOKUP(H121,PELIGROS!A$2:G$445,7,0)</f>
        <v>Pautas Básicas en orden y aseo en el lugar de trabajo, actos y condiciones inseguras</v>
      </c>
      <c r="AC121" s="39" t="s">
        <v>29</v>
      </c>
      <c r="AD121" s="69"/>
    </row>
    <row r="122" spans="1:30" ht="50.1" customHeight="1">
      <c r="A122" s="100"/>
      <c r="B122" s="100"/>
      <c r="C122" s="69"/>
      <c r="D122" s="69"/>
      <c r="E122" s="71"/>
      <c r="F122" s="71"/>
      <c r="G122" s="55" t="str">
        <f>VLOOKUP(H122,PELIGROS!A$1:G$445,2,0)</f>
        <v>Atraco, golpiza, atentados y secuestrados</v>
      </c>
      <c r="H122" s="55" t="s">
        <v>51</v>
      </c>
      <c r="I122" s="55" t="s">
        <v>1230</v>
      </c>
      <c r="J122" s="55" t="str">
        <f>VLOOKUP(H122,PELIGROS!A$2:G$445,3,0)</f>
        <v>Estrés, golpes, Secuestros</v>
      </c>
      <c r="K122" s="39" t="s">
        <v>1197</v>
      </c>
      <c r="L122" s="55" t="str">
        <f>VLOOKUP(H122,PELIGROS!A$2:G$445,4,0)</f>
        <v>Inspecciones planeadas e inspecciones no planeadas, procedimientos de programas de seguridad y salud en el trabajo</v>
      </c>
      <c r="M122" s="55" t="str">
        <f>VLOOKUP(H122,PELIGROS!A$2:G$445,5,0)</f>
        <v xml:space="preserve">Uniformes Corporativos, Chaquetas corporativas, Carnetización
</v>
      </c>
      <c r="N122" s="39">
        <v>2</v>
      </c>
      <c r="O122" s="40">
        <v>1</v>
      </c>
      <c r="P122" s="40">
        <v>60</v>
      </c>
      <c r="Q122" s="41">
        <f t="shared" si="5"/>
        <v>2</v>
      </c>
      <c r="R122" s="41">
        <f t="shared" si="6"/>
        <v>120</v>
      </c>
      <c r="S122" s="42" t="str">
        <f t="shared" si="7"/>
        <v>B-2</v>
      </c>
      <c r="T122" s="43" t="str">
        <f t="shared" si="8"/>
        <v>III</v>
      </c>
      <c r="U122" s="44" t="str">
        <f t="shared" si="9"/>
        <v>Mejorable</v>
      </c>
      <c r="V122" s="69"/>
      <c r="W122" s="55" t="str">
        <f>VLOOKUP(H122,PELIGROS!A$2:G$445,6,0)</f>
        <v>Secuestros</v>
      </c>
      <c r="X122" s="39" t="s">
        <v>29</v>
      </c>
      <c r="Y122" s="39" t="s">
        <v>29</v>
      </c>
      <c r="Z122" s="39" t="s">
        <v>29</v>
      </c>
      <c r="AA122" s="42" t="s">
        <v>29</v>
      </c>
      <c r="AB122" s="55" t="str">
        <f>VLOOKUP(H122,PELIGROS!A$2:G$445,7,0)</f>
        <v>N/A</v>
      </c>
      <c r="AC122" s="39" t="s">
        <v>1215</v>
      </c>
      <c r="AD122" s="69"/>
    </row>
    <row r="123" spans="1:30" ht="50.1" customHeight="1" thickBot="1">
      <c r="A123" s="101"/>
      <c r="B123" s="101"/>
      <c r="C123" s="70"/>
      <c r="D123" s="70"/>
      <c r="E123" s="72"/>
      <c r="F123" s="72"/>
      <c r="G123" s="59" t="str">
        <f>VLOOKUP(H123,PELIGROS!A$1:G$445,2,0)</f>
        <v>SISMOS, INCENDIOS, INUNDACIONES, TERREMOTOS, VENDAVALES, DERRUMBE</v>
      </c>
      <c r="H123" s="59" t="s">
        <v>55</v>
      </c>
      <c r="I123" s="59" t="s">
        <v>1231</v>
      </c>
      <c r="J123" s="59" t="str">
        <f>VLOOKUP(H123,PELIGROS!A$2:G$445,3,0)</f>
        <v>SISMOS, INCENDIOS, INUNDACIONES, TERREMOTOS, VENDAVALES</v>
      </c>
      <c r="K123" s="60" t="s">
        <v>1197</v>
      </c>
      <c r="L123" s="59" t="str">
        <f>VLOOKUP(H123,PELIGROS!A$2:G$445,4,0)</f>
        <v>Inspecciones planeadas e inspecciones no planeadas, procedimientos de programas de seguridad y salud en el trabajo</v>
      </c>
      <c r="M123" s="59" t="str">
        <f>VLOOKUP(H123,PELIGROS!A$2:G$445,5,0)</f>
        <v>BRIGADAS DE EMERGENCIAS</v>
      </c>
      <c r="N123" s="60">
        <v>2</v>
      </c>
      <c r="O123" s="61">
        <v>1</v>
      </c>
      <c r="P123" s="61">
        <v>100</v>
      </c>
      <c r="Q123" s="62">
        <f t="shared" si="5"/>
        <v>2</v>
      </c>
      <c r="R123" s="62">
        <f t="shared" si="6"/>
        <v>200</v>
      </c>
      <c r="S123" s="63" t="str">
        <f t="shared" si="7"/>
        <v>B-2</v>
      </c>
      <c r="T123" s="64" t="str">
        <f t="shared" si="8"/>
        <v>II</v>
      </c>
      <c r="U123" s="65" t="str">
        <f t="shared" si="9"/>
        <v>No Aceptable o Aceptable Con Control Especifico</v>
      </c>
      <c r="V123" s="70"/>
      <c r="W123" s="59" t="str">
        <f>VLOOKUP(H123,PELIGROS!A$2:G$445,6,0)</f>
        <v>MUERTE</v>
      </c>
      <c r="X123" s="60" t="s">
        <v>29</v>
      </c>
      <c r="Y123" s="60" t="s">
        <v>29</v>
      </c>
      <c r="Z123" s="60" t="s">
        <v>29</v>
      </c>
      <c r="AA123" s="63" t="s">
        <v>1204</v>
      </c>
      <c r="AB123" s="59" t="str">
        <f>VLOOKUP(H123,PELIGROS!A$2:G$445,7,0)</f>
        <v>ENTRENAMIENTO DE LA BRIGADA; DIVULGACIÓN DE PLAN DE EMERGENCIA</v>
      </c>
      <c r="AC123" s="60" t="s">
        <v>1205</v>
      </c>
      <c r="AD123" s="70"/>
    </row>
    <row r="125" spans="1:30" ht="13.5" thickBot="1"/>
    <row r="126" spans="1:30" ht="15.75" customHeight="1" thickBot="1">
      <c r="A126" s="124" t="s">
        <v>1074</v>
      </c>
      <c r="B126" s="124"/>
      <c r="C126" s="124"/>
      <c r="D126" s="124"/>
      <c r="E126" s="124"/>
      <c r="F126" s="124"/>
      <c r="G126" s="124"/>
    </row>
    <row r="127" spans="1:30" ht="15.75" customHeight="1" thickBot="1">
      <c r="A127" s="116" t="s">
        <v>1075</v>
      </c>
      <c r="B127" s="116"/>
      <c r="C127" s="116"/>
      <c r="D127" s="125" t="s">
        <v>1076</v>
      </c>
      <c r="E127" s="125"/>
      <c r="F127" s="125"/>
      <c r="G127" s="125"/>
    </row>
    <row r="128" spans="1:30" ht="15.75" customHeight="1">
      <c r="A128" s="96" t="s">
        <v>1224</v>
      </c>
      <c r="B128" s="97"/>
      <c r="C128" s="98"/>
      <c r="D128" s="95" t="s">
        <v>1225</v>
      </c>
      <c r="E128" s="95"/>
      <c r="F128" s="95"/>
      <c r="G128" s="95"/>
    </row>
    <row r="129" spans="1:7" ht="15.75" customHeight="1">
      <c r="A129" s="96" t="s">
        <v>1235</v>
      </c>
      <c r="B129" s="97"/>
      <c r="C129" s="98"/>
      <c r="D129" s="95" t="s">
        <v>1236</v>
      </c>
      <c r="E129" s="95"/>
      <c r="F129" s="95"/>
      <c r="G129" s="95"/>
    </row>
    <row r="130" spans="1:7" ht="15" customHeight="1">
      <c r="A130" s="96" t="s">
        <v>1240</v>
      </c>
      <c r="B130" s="97"/>
      <c r="C130" s="98"/>
      <c r="D130" s="96" t="s">
        <v>1241</v>
      </c>
      <c r="E130" s="97"/>
      <c r="F130" s="97"/>
      <c r="G130" s="98"/>
    </row>
    <row r="131" spans="1:7" ht="15" customHeight="1">
      <c r="A131" s="96" t="s">
        <v>1242</v>
      </c>
      <c r="B131" s="97"/>
      <c r="C131" s="98"/>
      <c r="D131" s="123" t="s">
        <v>1243</v>
      </c>
      <c r="E131" s="123"/>
      <c r="F131" s="123"/>
      <c r="G131" s="123"/>
    </row>
    <row r="132" spans="1:7" ht="15.75" customHeight="1" thickBot="1">
      <c r="A132" s="113"/>
      <c r="B132" s="114"/>
      <c r="C132" s="115"/>
      <c r="D132" s="112"/>
      <c r="E132" s="112"/>
      <c r="F132" s="112"/>
      <c r="G132" s="112"/>
    </row>
  </sheetData>
  <autoFilter ref="H10:I123"/>
  <mergeCells count="90">
    <mergeCell ref="V88:V99"/>
    <mergeCell ref="AD88:AD99"/>
    <mergeCell ref="C100:C111"/>
    <mergeCell ref="D100:D111"/>
    <mergeCell ref="E100:E111"/>
    <mergeCell ref="F100:F111"/>
    <mergeCell ref="V100:V111"/>
    <mergeCell ref="AD100:AD111"/>
    <mergeCell ref="C3:G3"/>
    <mergeCell ref="C4:G4"/>
    <mergeCell ref="C2:G2"/>
    <mergeCell ref="D132:G132"/>
    <mergeCell ref="A132:C132"/>
    <mergeCell ref="A129:C129"/>
    <mergeCell ref="A130:C130"/>
    <mergeCell ref="A131:C131"/>
    <mergeCell ref="A128:C128"/>
    <mergeCell ref="A127:C127"/>
    <mergeCell ref="A8:A10"/>
    <mergeCell ref="B8:B10"/>
    <mergeCell ref="D131:G131"/>
    <mergeCell ref="A126:G126"/>
    <mergeCell ref="D127:G127"/>
    <mergeCell ref="D128:G128"/>
    <mergeCell ref="D129:G129"/>
    <mergeCell ref="D130:G130"/>
    <mergeCell ref="A11:A123"/>
    <mergeCell ref="B11:B123"/>
    <mergeCell ref="C11:C22"/>
    <mergeCell ref="D11:D22"/>
    <mergeCell ref="E11:E22"/>
    <mergeCell ref="F11:F22"/>
    <mergeCell ref="X8:AD9"/>
    <mergeCell ref="N8:T9"/>
    <mergeCell ref="E5:G5"/>
    <mergeCell ref="C8:F9"/>
    <mergeCell ref="J8:J10"/>
    <mergeCell ref="K8:M9"/>
    <mergeCell ref="U8:U9"/>
    <mergeCell ref="V8:W9"/>
    <mergeCell ref="G8:I9"/>
    <mergeCell ref="H10:I10"/>
    <mergeCell ref="V11:V22"/>
    <mergeCell ref="AD11:AD22"/>
    <mergeCell ref="C23:C33"/>
    <mergeCell ref="D23:D33"/>
    <mergeCell ref="E23:E33"/>
    <mergeCell ref="F23:F33"/>
    <mergeCell ref="V23:V33"/>
    <mergeCell ref="AD23:AD33"/>
    <mergeCell ref="AD34:AD44"/>
    <mergeCell ref="C45:C56"/>
    <mergeCell ref="D45:D56"/>
    <mergeCell ref="E45:E56"/>
    <mergeCell ref="F45:F56"/>
    <mergeCell ref="V45:V56"/>
    <mergeCell ref="AD45:AD56"/>
    <mergeCell ref="V34:V44"/>
    <mergeCell ref="C34:C44"/>
    <mergeCell ref="D34:D44"/>
    <mergeCell ref="E34:E44"/>
    <mergeCell ref="F34:F44"/>
    <mergeCell ref="AD57:AD68"/>
    <mergeCell ref="C69:C77"/>
    <mergeCell ref="D69:D77"/>
    <mergeCell ref="E69:E77"/>
    <mergeCell ref="F69:F77"/>
    <mergeCell ref="V69:V77"/>
    <mergeCell ref="AD69:AD77"/>
    <mergeCell ref="V57:V68"/>
    <mergeCell ref="C57:C68"/>
    <mergeCell ref="D57:D68"/>
    <mergeCell ref="E57:E68"/>
    <mergeCell ref="F57:F68"/>
    <mergeCell ref="AD78:AD87"/>
    <mergeCell ref="C112:C123"/>
    <mergeCell ref="D112:D123"/>
    <mergeCell ref="E112:E123"/>
    <mergeCell ref="F112:F123"/>
    <mergeCell ref="V112:V123"/>
    <mergeCell ref="AD112:AD123"/>
    <mergeCell ref="V78:V87"/>
    <mergeCell ref="C78:C87"/>
    <mergeCell ref="D78:D87"/>
    <mergeCell ref="E78:E87"/>
    <mergeCell ref="F78:F87"/>
    <mergeCell ref="C88:C99"/>
    <mergeCell ref="D88:D99"/>
    <mergeCell ref="E88:E99"/>
    <mergeCell ref="F88:F99"/>
  </mergeCells>
  <conditionalFormatting sqref="P11:P20 P112:P123 P22:P85 P87">
    <cfRule type="cellIs" priority="67" stopIfTrue="1" operator="equal">
      <formula>"10, 25, 50, 100"</formula>
    </cfRule>
  </conditionalFormatting>
  <conditionalFormatting sqref="U1:U10 U124:U1048576">
    <cfRule type="containsText" dxfId="43" priority="63" operator="containsText" text="No Aceptable o Aceptable con Control Especifico">
      <formula>NOT(ISERROR(SEARCH("No Aceptable o Aceptable con Control Especifico",U1)))</formula>
    </cfRule>
    <cfRule type="containsText" dxfId="42" priority="64" operator="containsText" text="No Aceptable">
      <formula>NOT(ISERROR(SEARCH("No Aceptable",U1)))</formula>
    </cfRule>
    <cfRule type="containsText" dxfId="41" priority="65" operator="containsText" text="No Aceptable o Aceptable con Control Especifico">
      <formula>NOT(ISERROR(SEARCH("No Aceptable o Aceptable con Control Especifico",U1)))</formula>
    </cfRule>
  </conditionalFormatting>
  <conditionalFormatting sqref="T1:T10 T124:T1048576">
    <cfRule type="cellIs" dxfId="40" priority="62" operator="equal">
      <formula>"II"</formula>
    </cfRule>
  </conditionalFormatting>
  <conditionalFormatting sqref="T11:T20 T112:T123 T22:T85 T87">
    <cfRule type="cellIs" dxfId="39" priority="54" stopIfTrue="1" operator="equal">
      <formula>"IV"</formula>
    </cfRule>
    <cfRule type="cellIs" dxfId="38" priority="55" stopIfTrue="1" operator="equal">
      <formula>"III"</formula>
    </cfRule>
    <cfRule type="cellIs" dxfId="37" priority="56" stopIfTrue="1" operator="equal">
      <formula>"II"</formula>
    </cfRule>
    <cfRule type="cellIs" dxfId="36" priority="57" stopIfTrue="1" operator="equal">
      <formula>"I"</formula>
    </cfRule>
  </conditionalFormatting>
  <conditionalFormatting sqref="U11:U20 U112:U123 U22:U85 U87">
    <cfRule type="cellIs" dxfId="35" priority="40" stopIfTrue="1" operator="equal">
      <formula>"No Aceptable"</formula>
    </cfRule>
    <cfRule type="cellIs" dxfId="34" priority="41" stopIfTrue="1" operator="equal">
      <formula>"Aceptable"</formula>
    </cfRule>
  </conditionalFormatting>
  <conditionalFormatting sqref="U11:U20 U112:U123 U22:U85 U87">
    <cfRule type="cellIs" dxfId="33" priority="38" stopIfTrue="1" operator="equal">
      <formula>"No Aceptable o Aceptable Con Control Especifico"</formula>
    </cfRule>
  </conditionalFormatting>
  <conditionalFormatting sqref="U11:U20 U112:U123 U22:U85 U87">
    <cfRule type="containsText" dxfId="32" priority="37" stopIfTrue="1" operator="containsText" text="Mejorable">
      <formula>NOT(ISERROR(SEARCH("Mejorable",U11)))</formula>
    </cfRule>
  </conditionalFormatting>
  <conditionalFormatting sqref="P88:P99">
    <cfRule type="cellIs" priority="36" stopIfTrue="1" operator="equal">
      <formula>"10, 25, 50, 100"</formula>
    </cfRule>
  </conditionalFormatting>
  <conditionalFormatting sqref="T88:T99">
    <cfRule type="cellIs" dxfId="31" priority="32" stopIfTrue="1" operator="equal">
      <formula>"IV"</formula>
    </cfRule>
    <cfRule type="cellIs" dxfId="30" priority="33" stopIfTrue="1" operator="equal">
      <formula>"III"</formula>
    </cfRule>
    <cfRule type="cellIs" dxfId="29" priority="34" stopIfTrue="1" operator="equal">
      <formula>"II"</formula>
    </cfRule>
    <cfRule type="cellIs" dxfId="28" priority="35" stopIfTrue="1" operator="equal">
      <formula>"I"</formula>
    </cfRule>
  </conditionalFormatting>
  <conditionalFormatting sqref="U88:U99">
    <cfRule type="cellIs" dxfId="27" priority="30" stopIfTrue="1" operator="equal">
      <formula>"No Aceptable"</formula>
    </cfRule>
    <cfRule type="cellIs" dxfId="26" priority="31" stopIfTrue="1" operator="equal">
      <formula>"Aceptable"</formula>
    </cfRule>
  </conditionalFormatting>
  <conditionalFormatting sqref="U88:U99">
    <cfRule type="cellIs" dxfId="25" priority="29" stopIfTrue="1" operator="equal">
      <formula>"No Aceptable o Aceptable Con Control Especifico"</formula>
    </cfRule>
  </conditionalFormatting>
  <conditionalFormatting sqref="U88:U99">
    <cfRule type="containsText" dxfId="24" priority="28" stopIfTrue="1" operator="containsText" text="Mejorable">
      <formula>NOT(ISERROR(SEARCH("Mejorable",U88)))</formula>
    </cfRule>
  </conditionalFormatting>
  <conditionalFormatting sqref="T21">
    <cfRule type="cellIs" dxfId="23" priority="24" stopIfTrue="1" operator="equal">
      <formula>"IV"</formula>
    </cfRule>
    <cfRule type="cellIs" dxfId="22" priority="25" stopIfTrue="1" operator="equal">
      <formula>"III"</formula>
    </cfRule>
    <cfRule type="cellIs" dxfId="21" priority="26" stopIfTrue="1" operator="equal">
      <formula>"II"</formula>
    </cfRule>
    <cfRule type="cellIs" dxfId="20" priority="27" stopIfTrue="1" operator="equal">
      <formula>"I"</formula>
    </cfRule>
  </conditionalFormatting>
  <conditionalFormatting sqref="U21">
    <cfRule type="cellIs" dxfId="19" priority="22" stopIfTrue="1" operator="equal">
      <formula>"No Aceptable"</formula>
    </cfRule>
    <cfRule type="cellIs" dxfId="18" priority="23" stopIfTrue="1" operator="equal">
      <formula>"Aceptable"</formula>
    </cfRule>
  </conditionalFormatting>
  <conditionalFormatting sqref="U21">
    <cfRule type="cellIs" dxfId="17" priority="21" stopIfTrue="1" operator="equal">
      <formula>"No Aceptable o Aceptable Con Control Especifico"</formula>
    </cfRule>
  </conditionalFormatting>
  <conditionalFormatting sqref="U21">
    <cfRule type="containsText" dxfId="16" priority="20" stopIfTrue="1" operator="containsText" text="Mejorable">
      <formula>NOT(ISERROR(SEARCH("Mejorable",U21)))</formula>
    </cfRule>
  </conditionalFormatting>
  <conditionalFormatting sqref="P21">
    <cfRule type="cellIs" priority="19" stopIfTrue="1" operator="equal">
      <formula>"10, 25, 50, 100"</formula>
    </cfRule>
  </conditionalFormatting>
  <conditionalFormatting sqref="T86">
    <cfRule type="cellIs" dxfId="15" priority="15" stopIfTrue="1" operator="equal">
      <formula>"IV"</formula>
    </cfRule>
    <cfRule type="cellIs" dxfId="14" priority="16" stopIfTrue="1" operator="equal">
      <formula>"III"</formula>
    </cfRule>
    <cfRule type="cellIs" dxfId="13" priority="17" stopIfTrue="1" operator="equal">
      <formula>"II"</formula>
    </cfRule>
    <cfRule type="cellIs" dxfId="12" priority="18" stopIfTrue="1" operator="equal">
      <formula>"I"</formula>
    </cfRule>
  </conditionalFormatting>
  <conditionalFormatting sqref="U86">
    <cfRule type="cellIs" dxfId="11" priority="13" stopIfTrue="1" operator="equal">
      <formula>"No Aceptable"</formula>
    </cfRule>
    <cfRule type="cellIs" dxfId="10" priority="14" stopIfTrue="1" operator="equal">
      <formula>"Aceptable"</formula>
    </cfRule>
  </conditionalFormatting>
  <conditionalFormatting sqref="U86">
    <cfRule type="cellIs" dxfId="9" priority="12" stopIfTrue="1" operator="equal">
      <formula>"No Aceptable o Aceptable Con Control Especifico"</formula>
    </cfRule>
  </conditionalFormatting>
  <conditionalFormatting sqref="U86">
    <cfRule type="containsText" dxfId="8" priority="11" stopIfTrue="1" operator="containsText" text="Mejorable">
      <formula>NOT(ISERROR(SEARCH("Mejorable",U86)))</formula>
    </cfRule>
  </conditionalFormatting>
  <conditionalFormatting sqref="P86">
    <cfRule type="cellIs" priority="10" stopIfTrue="1" operator="equal">
      <formula>"10, 25, 50, 100"</formula>
    </cfRule>
  </conditionalFormatting>
  <conditionalFormatting sqref="P100:P111">
    <cfRule type="cellIs" priority="9" stopIfTrue="1" operator="equal">
      <formula>"10, 25, 50, 100"</formula>
    </cfRule>
  </conditionalFormatting>
  <conditionalFormatting sqref="T100:T11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0:U111">
    <cfRule type="cellIs" dxfId="3" priority="3" stopIfTrue="1" operator="equal">
      <formula>"No Aceptable"</formula>
    </cfRule>
    <cfRule type="cellIs" dxfId="2" priority="4" stopIfTrue="1" operator="equal">
      <formula>"Aceptable"</formula>
    </cfRule>
  </conditionalFormatting>
  <conditionalFormatting sqref="U100:U111">
    <cfRule type="cellIs" dxfId="1" priority="2" stopIfTrue="1" operator="equal">
      <formula>"No Aceptable o Aceptable Con Control Especifico"</formula>
    </cfRule>
  </conditionalFormatting>
  <conditionalFormatting sqref="U100:U111">
    <cfRule type="containsText" dxfId="0" priority="1" stopIfTrue="1" operator="containsText" text="Mejorable">
      <formula>NOT(ISERROR(SEARCH("Mejorable",U100)))</formula>
    </cfRule>
  </conditionalFormatting>
  <dataValidations count="2">
    <dataValidation type="whole" allowBlank="1" showInputMessage="1" showErrorMessage="1" prompt="1 Esporadica (EE)_x000a_2 Ocasional (EO)_x000a_3 Frecuente (EF)_x000a_4 continua (EC)" sqref="O11:O20 O22:O85 O87:O12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0 P22:P85 P87:P123">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H11:H20 H22:H85 H87:H123</xm:sqref>
        </x14:dataValidation>
        <x14:dataValidation type="list" allowBlank="1" showInputMessage="1" showErrorMessage="1">
          <x14:formula1>
            <xm:f>FUNCIONES!$A$2:$A$82</xm:f>
          </x14:formula1>
          <xm:sqref>E11:E20 E22:E85 E87:E123</xm:sqref>
        </x14:dataValidation>
        <x14:dataValidation type="list" allowBlank="1" showInputMessage="1" showErrorMessage="1">
          <x14:formula1>
            <xm:f>[1]FUNCIONES!#REF!</xm:f>
          </x14:formula1>
          <xm:sqref>E21 E86</xm:sqref>
        </x14:dataValidation>
        <x14:dataValidation type="list" allowBlank="1" showInputMessage="1" showErrorMessage="1">
          <x14:formula1>
            <xm:f>[1]PELIGROS!#REF!</xm:f>
          </x14:formula1>
          <xm:sqref>H21 H86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1237</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INGENIERIA ESPECIALIZADA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2019-06-21T20:09:41Z</dcterms:modified>
</cp:coreProperties>
</file>